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L:\02-MERCATO ITALIA\1_MERCATO ITALIA_VETTURE - DATI MCTC\B_COMUNICATO STAMPA VETTURE  MENSILE\2024\2024_03\"/>
    </mc:Choice>
  </mc:AlternateContent>
  <xr:revisionPtr revIDLastSave="0" documentId="13_ncr:1_{AA5C6345-6384-4DB6-B07B-A4188E133836}" xr6:coauthVersionLast="47" xr6:coauthVersionMax="47" xr10:uidLastSave="{00000000-0000-0000-0000-000000000000}"/>
  <bookViews>
    <workbookView xWindow="-108" yWindow="-108" windowWidth="23256" windowHeight="12456" tabRatio="853" xr2:uid="{00000000-000D-0000-FFFF-FFFF00000000}"/>
  </bookViews>
  <sheets>
    <sheet name="032024" sheetId="32" r:id="rId1"/>
    <sheet name="Best sellers -Top 10 032024" sheetId="31" r:id="rId2"/>
    <sheet name="Monthly trend" sheetId="3" r:id="rId3"/>
    <sheet name="Monthly trend by make 2024" sheetId="49" r:id="rId4"/>
    <sheet name="Monthly trend by make 2023" sheetId="48" r:id="rId5"/>
    <sheet name="Monthly trend by make 2022" sheetId="47" state="hidden" r:id="rId6"/>
    <sheet name="Monthly trend by make 2021" sheetId="46" state="hidden" r:id="rId7"/>
    <sheet name="Monthly trend by make 2019" sheetId="44" state="hidden" r:id="rId8"/>
    <sheet name="Changes in ownership" sheetId="39" r:id="rId9"/>
  </sheets>
  <definedNames>
    <definedName name="_xlnm._FilterDatabase" localSheetId="8" hidden="1">'Changes in ownership'!$A$15:$E$51</definedName>
    <definedName name="_xlnm.Print_Area" localSheetId="0">'032024'!$A$1:$K$77</definedName>
    <definedName name="_xlnm.Print_Area" localSheetId="1">'Best sellers -Top 10 032024'!$A$1:$I$48</definedName>
    <definedName name="_xlnm.Print_Area" localSheetId="8">'Changes in ownership'!$A$1:$I$54</definedName>
    <definedName name="_xlnm.Print_Area" localSheetId="2">'Monthly trend'!$A$1:$AW$55</definedName>
    <definedName name="_xlnm.Print_Area" localSheetId="7">'Monthly trend by make 2019'!$A$9:$AD$64</definedName>
    <definedName name="_xlnm.Print_Area" localSheetId="6">'Monthly trend by make 2021'!$A$9:$AD$67</definedName>
    <definedName name="_xlnm.Print_Area" localSheetId="5">'Monthly trend by make 2022'!$A$9:$AD$69</definedName>
    <definedName name="_xlnm.Print_Area" localSheetId="4">'Monthly trend by make 2023'!$A$9:$AD$69</definedName>
    <definedName name="_xlnm.Print_Area" localSheetId="3">'Monthly trend by make 2024'!$A$9:$AD$69</definedName>
    <definedName name="NomeTabella">"Dummy"</definedName>
  </definedNames>
  <calcPr calcId="191029"/>
  <fileRecoveryPr autoRecover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8" i="32" l="1"/>
  <c r="D66" i="32"/>
  <c r="D65" i="32"/>
  <c r="D64" i="32"/>
  <c r="D63" i="32"/>
  <c r="D62" i="32"/>
  <c r="D61" i="32"/>
  <c r="D60" i="32"/>
  <c r="D59" i="32"/>
  <c r="D58" i="32"/>
  <c r="D57" i="32"/>
  <c r="D56" i="32"/>
  <c r="D55" i="32"/>
  <c r="D54" i="32"/>
  <c r="D53" i="32"/>
  <c r="D52" i="32"/>
  <c r="D51" i="32"/>
  <c r="D50" i="32"/>
  <c r="D49" i="32"/>
  <c r="D48" i="32"/>
  <c r="D47" i="32"/>
  <c r="D46" i="32"/>
  <c r="D45" i="32"/>
  <c r="D44" i="32"/>
  <c r="D43" i="32"/>
  <c r="D42" i="32"/>
  <c r="D41" i="32"/>
  <c r="D40" i="32"/>
  <c r="D39" i="32"/>
  <c r="D38" i="32"/>
  <c r="D37" i="32"/>
  <c r="D36" i="32"/>
  <c r="D35" i="32"/>
  <c r="D34" i="32"/>
  <c r="D33" i="32"/>
  <c r="D32" i="32"/>
  <c r="D31" i="32"/>
  <c r="D30" i="32"/>
  <c r="D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B68" i="32"/>
  <c r="B66" i="32"/>
  <c r="B65" i="32"/>
  <c r="B64" i="32"/>
  <c r="B63" i="32"/>
  <c r="B62" i="32"/>
  <c r="B61" i="32"/>
  <c r="B60" i="32"/>
  <c r="B59" i="32"/>
  <c r="B58" i="32"/>
  <c r="B57" i="32"/>
  <c r="B56" i="32"/>
  <c r="B55" i="32"/>
  <c r="B54" i="32"/>
  <c r="B53" i="32"/>
  <c r="B52" i="32"/>
  <c r="B51" i="32"/>
  <c r="B50" i="32"/>
  <c r="B49" i="32"/>
  <c r="B48" i="32"/>
  <c r="B47" i="32"/>
  <c r="B46" i="32"/>
  <c r="B45" i="32"/>
  <c r="B44" i="32"/>
  <c r="B43" i="32"/>
  <c r="B42" i="32"/>
  <c r="B41" i="32"/>
  <c r="B40" i="32"/>
  <c r="B39" i="32"/>
  <c r="B38" i="32"/>
  <c r="B37" i="32"/>
  <c r="B36" i="32"/>
  <c r="B35" i="32"/>
  <c r="B34" i="32"/>
  <c r="B33" i="32"/>
  <c r="B32" i="32"/>
  <c r="B31" i="32"/>
  <c r="B30" i="32"/>
  <c r="B29" i="32"/>
  <c r="B28" i="32"/>
  <c r="B27" i="32"/>
  <c r="B26" i="32"/>
  <c r="B25" i="32"/>
  <c r="B24" i="32"/>
  <c r="B23" i="32"/>
  <c r="B22" i="32"/>
  <c r="B21" i="32"/>
  <c r="B20" i="32"/>
  <c r="B19" i="32"/>
  <c r="B18" i="32"/>
  <c r="B17" i="32"/>
  <c r="AH11" i="3"/>
  <c r="AH10" i="3"/>
  <c r="AN55" i="49"/>
  <c r="N65" i="48" l="1"/>
  <c r="N34" i="48"/>
  <c r="D14" i="39" l="1"/>
  <c r="H53" i="39"/>
  <c r="I53" i="39" s="1"/>
  <c r="F53" i="39"/>
  <c r="G53" i="39" s="1"/>
  <c r="J53" i="39" l="1"/>
  <c r="I65" i="32"/>
  <c r="I34" i="32"/>
  <c r="B25" i="49"/>
  <c r="B40" i="49"/>
  <c r="N65" i="49" l="1"/>
  <c r="G65" i="32" s="1"/>
  <c r="K65" i="32" s="1"/>
  <c r="C72" i="49" l="1"/>
  <c r="C66" i="49" s="1"/>
  <c r="AJ56" i="3"/>
  <c r="AF34" i="3"/>
  <c r="AH7" i="3"/>
  <c r="N80" i="49"/>
  <c r="M79" i="49"/>
  <c r="M78" i="49" s="1"/>
  <c r="M20" i="49" s="1"/>
  <c r="L79" i="49"/>
  <c r="L78" i="49" s="1"/>
  <c r="L20" i="49" s="1"/>
  <c r="K79" i="49"/>
  <c r="K78" i="49" s="1"/>
  <c r="K20" i="49" s="1"/>
  <c r="J79" i="49"/>
  <c r="J78" i="49" s="1"/>
  <c r="J20" i="49" s="1"/>
  <c r="I79" i="49"/>
  <c r="I78" i="49" s="1"/>
  <c r="I20" i="49" s="1"/>
  <c r="H79" i="49"/>
  <c r="H78" i="49" s="1"/>
  <c r="H20" i="49" s="1"/>
  <c r="G79" i="49"/>
  <c r="G78" i="49" s="1"/>
  <c r="G20" i="49" s="1"/>
  <c r="F79" i="49"/>
  <c r="F78" i="49" s="1"/>
  <c r="F20" i="49" s="1"/>
  <c r="E79" i="49"/>
  <c r="E78" i="49" s="1"/>
  <c r="E20" i="49" s="1"/>
  <c r="D79" i="49"/>
  <c r="D78" i="49" s="1"/>
  <c r="D20" i="49" s="1"/>
  <c r="C79" i="49"/>
  <c r="C78" i="49" s="1"/>
  <c r="C20" i="49" s="1"/>
  <c r="B79" i="49"/>
  <c r="N76" i="49"/>
  <c r="M75" i="49"/>
  <c r="M74" i="49" s="1"/>
  <c r="M39" i="49" s="1"/>
  <c r="L75" i="49"/>
  <c r="L74" i="49" s="1"/>
  <c r="L39" i="49" s="1"/>
  <c r="K75" i="49"/>
  <c r="K74" i="49" s="1"/>
  <c r="K39" i="49" s="1"/>
  <c r="J75" i="49"/>
  <c r="J74" i="49" s="1"/>
  <c r="J39" i="49" s="1"/>
  <c r="I75" i="49"/>
  <c r="I74" i="49" s="1"/>
  <c r="I39" i="49" s="1"/>
  <c r="H75" i="49"/>
  <c r="H74" i="49" s="1"/>
  <c r="H39" i="49" s="1"/>
  <c r="G75" i="49"/>
  <c r="G74" i="49" s="1"/>
  <c r="G39" i="49" s="1"/>
  <c r="F75" i="49"/>
  <c r="F74" i="49" s="1"/>
  <c r="F39" i="49" s="1"/>
  <c r="E75" i="49"/>
  <c r="E74" i="49" s="1"/>
  <c r="E39" i="49" s="1"/>
  <c r="D75" i="49"/>
  <c r="D74" i="49" s="1"/>
  <c r="D39" i="49" s="1"/>
  <c r="C75" i="49"/>
  <c r="C74" i="49" s="1"/>
  <c r="B75" i="49"/>
  <c r="B74" i="49" s="1"/>
  <c r="B39" i="49" s="1"/>
  <c r="M72" i="49"/>
  <c r="M66" i="49" s="1"/>
  <c r="L72" i="49"/>
  <c r="L66" i="49" s="1"/>
  <c r="K72" i="49"/>
  <c r="K66" i="49" s="1"/>
  <c r="J72" i="49"/>
  <c r="J66" i="49" s="1"/>
  <c r="I72" i="49"/>
  <c r="I66" i="49" s="1"/>
  <c r="H72" i="49"/>
  <c r="H66" i="49" s="1"/>
  <c r="G72" i="49"/>
  <c r="G66" i="49" s="1"/>
  <c r="F72" i="49"/>
  <c r="F66" i="49" s="1"/>
  <c r="E72" i="49"/>
  <c r="E66" i="49" s="1"/>
  <c r="D72" i="49"/>
  <c r="D66" i="49" s="1"/>
  <c r="B72" i="49"/>
  <c r="B66" i="49" s="1"/>
  <c r="M64" i="49"/>
  <c r="L64" i="49"/>
  <c r="K64" i="49"/>
  <c r="J64" i="49"/>
  <c r="I64" i="49"/>
  <c r="H64" i="49"/>
  <c r="G64" i="49"/>
  <c r="F64" i="49"/>
  <c r="E64" i="49"/>
  <c r="D64" i="49"/>
  <c r="C64" i="49"/>
  <c r="B64" i="49"/>
  <c r="M63" i="49"/>
  <c r="L63" i="49"/>
  <c r="K63" i="49"/>
  <c r="J63" i="49"/>
  <c r="I63" i="49"/>
  <c r="H63" i="49"/>
  <c r="G63" i="49"/>
  <c r="F63" i="49"/>
  <c r="E63" i="49"/>
  <c r="D63" i="49"/>
  <c r="C63" i="49"/>
  <c r="B63" i="49"/>
  <c r="M62" i="49"/>
  <c r="L62" i="49"/>
  <c r="K62" i="49"/>
  <c r="J62" i="49"/>
  <c r="I62" i="49"/>
  <c r="H62" i="49"/>
  <c r="G62" i="49"/>
  <c r="F62" i="49"/>
  <c r="E62" i="49"/>
  <c r="D62" i="49"/>
  <c r="C62" i="49"/>
  <c r="B62" i="49"/>
  <c r="M61" i="49"/>
  <c r="L61" i="49"/>
  <c r="K61" i="49"/>
  <c r="J61" i="49"/>
  <c r="I61" i="49"/>
  <c r="H61" i="49"/>
  <c r="G61" i="49"/>
  <c r="F61" i="49"/>
  <c r="E61" i="49"/>
  <c r="D61" i="49"/>
  <c r="C61" i="49"/>
  <c r="B61" i="49"/>
  <c r="M60" i="49"/>
  <c r="L60" i="49"/>
  <c r="K60" i="49"/>
  <c r="J60" i="49"/>
  <c r="I60" i="49"/>
  <c r="H60" i="49"/>
  <c r="G60" i="49"/>
  <c r="F60" i="49"/>
  <c r="E60" i="49"/>
  <c r="D60" i="49"/>
  <c r="C60" i="49"/>
  <c r="B60" i="49"/>
  <c r="M59" i="49"/>
  <c r="L59" i="49"/>
  <c r="K59" i="49"/>
  <c r="J59" i="49"/>
  <c r="I59" i="49"/>
  <c r="H59" i="49"/>
  <c r="G59" i="49"/>
  <c r="F59" i="49"/>
  <c r="E59" i="49"/>
  <c r="D59" i="49"/>
  <c r="C59" i="49"/>
  <c r="B59" i="49"/>
  <c r="M58" i="49"/>
  <c r="L58" i="49"/>
  <c r="K58" i="49"/>
  <c r="J58" i="49"/>
  <c r="I58" i="49"/>
  <c r="H58" i="49"/>
  <c r="G58" i="49"/>
  <c r="F58" i="49"/>
  <c r="E58" i="49"/>
  <c r="D58" i="49"/>
  <c r="C58" i="49"/>
  <c r="B58" i="49"/>
  <c r="M56" i="49"/>
  <c r="L56" i="49"/>
  <c r="K56" i="49"/>
  <c r="J56" i="49"/>
  <c r="I56" i="49"/>
  <c r="H56" i="49"/>
  <c r="G56" i="49"/>
  <c r="F56" i="49"/>
  <c r="E56" i="49"/>
  <c r="D56" i="49"/>
  <c r="C56" i="49"/>
  <c r="B56" i="49"/>
  <c r="AW55" i="49"/>
  <c r="AV55" i="49"/>
  <c r="AU55" i="49"/>
  <c r="AT55" i="49"/>
  <c r="AS55" i="49"/>
  <c r="AR55" i="49"/>
  <c r="AQ55" i="49"/>
  <c r="AP55" i="49"/>
  <c r="AO55" i="49"/>
  <c r="AM55" i="49"/>
  <c r="AL55" i="49"/>
  <c r="AK55" i="49"/>
  <c r="M55" i="49"/>
  <c r="L55" i="49"/>
  <c r="K55" i="49"/>
  <c r="J55" i="49"/>
  <c r="I55" i="49"/>
  <c r="H55" i="49"/>
  <c r="G55" i="49"/>
  <c r="F55" i="49"/>
  <c r="E55" i="49"/>
  <c r="D55" i="49"/>
  <c r="C55" i="49"/>
  <c r="B55" i="49"/>
  <c r="M54" i="49"/>
  <c r="L54" i="49"/>
  <c r="K54" i="49"/>
  <c r="J54" i="49"/>
  <c r="I54" i="49"/>
  <c r="H54" i="49"/>
  <c r="G54" i="49"/>
  <c r="F54" i="49"/>
  <c r="E54" i="49"/>
  <c r="D54" i="49"/>
  <c r="C54" i="49"/>
  <c r="B54" i="49"/>
  <c r="M53" i="49"/>
  <c r="L53" i="49"/>
  <c r="K53" i="49"/>
  <c r="J53" i="49"/>
  <c r="I53" i="49"/>
  <c r="H53" i="49"/>
  <c r="G53" i="49"/>
  <c r="F53" i="49"/>
  <c r="E53" i="49"/>
  <c r="D53" i="49"/>
  <c r="C53" i="49"/>
  <c r="B53" i="49"/>
  <c r="M52" i="49"/>
  <c r="L52" i="49"/>
  <c r="K52" i="49"/>
  <c r="J52" i="49"/>
  <c r="I52" i="49"/>
  <c r="H52" i="49"/>
  <c r="G52" i="49"/>
  <c r="F52" i="49"/>
  <c r="E52" i="49"/>
  <c r="D52" i="49"/>
  <c r="C52" i="49"/>
  <c r="B52" i="49"/>
  <c r="M51" i="49"/>
  <c r="L51" i="49"/>
  <c r="K51" i="49"/>
  <c r="J51" i="49"/>
  <c r="I51" i="49"/>
  <c r="H51" i="49"/>
  <c r="G51" i="49"/>
  <c r="F51" i="49"/>
  <c r="E51" i="49"/>
  <c r="D51" i="49"/>
  <c r="C51" i="49"/>
  <c r="B51" i="49"/>
  <c r="M50" i="49"/>
  <c r="L50" i="49"/>
  <c r="K50" i="49"/>
  <c r="J50" i="49"/>
  <c r="I50" i="49"/>
  <c r="H50" i="49"/>
  <c r="G50" i="49"/>
  <c r="F50" i="49"/>
  <c r="E50" i="49"/>
  <c r="D50" i="49"/>
  <c r="C50" i="49"/>
  <c r="B50" i="49"/>
  <c r="M49" i="49"/>
  <c r="L49" i="49"/>
  <c r="K49" i="49"/>
  <c r="J49" i="49"/>
  <c r="I49" i="49"/>
  <c r="H49" i="49"/>
  <c r="G49" i="49"/>
  <c r="F49" i="49"/>
  <c r="E49" i="49"/>
  <c r="D49" i="49"/>
  <c r="C49" i="49"/>
  <c r="B49" i="49"/>
  <c r="M47" i="49"/>
  <c r="L47" i="49"/>
  <c r="K47" i="49"/>
  <c r="J47" i="49"/>
  <c r="I47" i="49"/>
  <c r="H47" i="49"/>
  <c r="G47" i="49"/>
  <c r="F47" i="49"/>
  <c r="E47" i="49"/>
  <c r="D47" i="49"/>
  <c r="C47" i="49"/>
  <c r="B47" i="49"/>
  <c r="M46" i="49"/>
  <c r="L46" i="49"/>
  <c r="K46" i="49"/>
  <c r="J46" i="49"/>
  <c r="I46" i="49"/>
  <c r="H46" i="49"/>
  <c r="G46" i="49"/>
  <c r="F46" i="49"/>
  <c r="E46" i="49"/>
  <c r="D46" i="49"/>
  <c r="C46" i="49"/>
  <c r="B46" i="49"/>
  <c r="M44" i="49"/>
  <c r="L44" i="49"/>
  <c r="K44" i="49"/>
  <c r="J44" i="49"/>
  <c r="I44" i="49"/>
  <c r="H44" i="49"/>
  <c r="G44" i="49"/>
  <c r="F44" i="49"/>
  <c r="E44" i="49"/>
  <c r="D44" i="49"/>
  <c r="C44" i="49"/>
  <c r="B44" i="49"/>
  <c r="M43" i="49"/>
  <c r="L43" i="49"/>
  <c r="K43" i="49"/>
  <c r="J43" i="49"/>
  <c r="I43" i="49"/>
  <c r="H43" i="49"/>
  <c r="G43" i="49"/>
  <c r="F43" i="49"/>
  <c r="E43" i="49"/>
  <c r="D43" i="49"/>
  <c r="C43" i="49"/>
  <c r="B43" i="49"/>
  <c r="M42" i="49"/>
  <c r="L42" i="49"/>
  <c r="K42" i="49"/>
  <c r="J42" i="49"/>
  <c r="I42" i="49"/>
  <c r="H42" i="49"/>
  <c r="G42" i="49"/>
  <c r="F42" i="49"/>
  <c r="E42" i="49"/>
  <c r="D42" i="49"/>
  <c r="C42" i="49"/>
  <c r="B42" i="49"/>
  <c r="M40" i="49"/>
  <c r="L40" i="49"/>
  <c r="K40" i="49"/>
  <c r="J40" i="49"/>
  <c r="I40" i="49"/>
  <c r="H40" i="49"/>
  <c r="G40" i="49"/>
  <c r="F40" i="49"/>
  <c r="E40" i="49"/>
  <c r="D40" i="49"/>
  <c r="C40" i="49"/>
  <c r="M37" i="49"/>
  <c r="L37" i="49"/>
  <c r="K37" i="49"/>
  <c r="J37" i="49"/>
  <c r="I37" i="49"/>
  <c r="H37" i="49"/>
  <c r="G37" i="49"/>
  <c r="F37" i="49"/>
  <c r="E37" i="49"/>
  <c r="D37" i="49"/>
  <c r="C37" i="49"/>
  <c r="B37" i="49"/>
  <c r="M36" i="49"/>
  <c r="L36" i="49"/>
  <c r="K36" i="49"/>
  <c r="J36" i="49"/>
  <c r="I36" i="49"/>
  <c r="H36" i="49"/>
  <c r="G36" i="49"/>
  <c r="F36" i="49"/>
  <c r="E36" i="49"/>
  <c r="D36" i="49"/>
  <c r="C36" i="49"/>
  <c r="B36" i="49"/>
  <c r="N34" i="49"/>
  <c r="G34" i="32" s="1"/>
  <c r="K34" i="32" s="1"/>
  <c r="M33" i="49"/>
  <c r="L33" i="49"/>
  <c r="K33" i="49"/>
  <c r="J33" i="49"/>
  <c r="I33" i="49"/>
  <c r="H33" i="49"/>
  <c r="G33" i="49"/>
  <c r="F33" i="49"/>
  <c r="E33" i="49"/>
  <c r="D33" i="49"/>
  <c r="C33" i="49"/>
  <c r="B33" i="49"/>
  <c r="M32" i="49"/>
  <c r="L32" i="49"/>
  <c r="K32" i="49"/>
  <c r="J32" i="49"/>
  <c r="I32" i="49"/>
  <c r="H32" i="49"/>
  <c r="G32" i="49"/>
  <c r="F32" i="49"/>
  <c r="E32" i="49"/>
  <c r="D32" i="49"/>
  <c r="C32" i="49"/>
  <c r="B32" i="49"/>
  <c r="M31" i="49"/>
  <c r="L31" i="49"/>
  <c r="K31" i="49"/>
  <c r="J31" i="49"/>
  <c r="I31" i="49"/>
  <c r="H31" i="49"/>
  <c r="G31" i="49"/>
  <c r="F31" i="49"/>
  <c r="E31" i="49"/>
  <c r="D31" i="49"/>
  <c r="C31" i="49"/>
  <c r="B31" i="49"/>
  <c r="M30" i="49"/>
  <c r="L30" i="49"/>
  <c r="K30" i="49"/>
  <c r="J30" i="49"/>
  <c r="I30" i="49"/>
  <c r="H30" i="49"/>
  <c r="G30" i="49"/>
  <c r="F30" i="49"/>
  <c r="E30" i="49"/>
  <c r="D30" i="49"/>
  <c r="C30" i="49"/>
  <c r="B30" i="49"/>
  <c r="M29" i="49"/>
  <c r="L29" i="49"/>
  <c r="K29" i="49"/>
  <c r="J29" i="49"/>
  <c r="I29" i="49"/>
  <c r="H29" i="49"/>
  <c r="G29" i="49"/>
  <c r="F29" i="49"/>
  <c r="E29" i="49"/>
  <c r="D29" i="49"/>
  <c r="C29" i="49"/>
  <c r="B29" i="49"/>
  <c r="M28" i="49"/>
  <c r="L28" i="49"/>
  <c r="K28" i="49"/>
  <c r="J28" i="49"/>
  <c r="I28" i="49"/>
  <c r="H28" i="49"/>
  <c r="G28" i="49"/>
  <c r="F28" i="49"/>
  <c r="E28" i="49"/>
  <c r="D28" i="49"/>
  <c r="C28" i="49"/>
  <c r="B28" i="49"/>
  <c r="M26" i="49"/>
  <c r="L26" i="49"/>
  <c r="K26" i="49"/>
  <c r="J26" i="49"/>
  <c r="I26" i="49"/>
  <c r="H26" i="49"/>
  <c r="G26" i="49"/>
  <c r="F26" i="49"/>
  <c r="E26" i="49"/>
  <c r="D26" i="49"/>
  <c r="C26" i="49"/>
  <c r="B26" i="49"/>
  <c r="M25" i="49"/>
  <c r="L25" i="49"/>
  <c r="K25" i="49"/>
  <c r="J25" i="49"/>
  <c r="I25" i="49"/>
  <c r="H25" i="49"/>
  <c r="G25" i="49"/>
  <c r="F25" i="49"/>
  <c r="E25" i="49"/>
  <c r="D25" i="49"/>
  <c r="C25" i="49"/>
  <c r="M24" i="49"/>
  <c r="L24" i="49"/>
  <c r="K24" i="49"/>
  <c r="J24" i="49"/>
  <c r="I24" i="49"/>
  <c r="H24" i="49"/>
  <c r="G24" i="49"/>
  <c r="F24" i="49"/>
  <c r="E24" i="49"/>
  <c r="D24" i="49"/>
  <c r="C24" i="49"/>
  <c r="B24" i="49"/>
  <c r="M23" i="49"/>
  <c r="L23" i="49"/>
  <c r="K23" i="49"/>
  <c r="J23" i="49"/>
  <c r="I23" i="49"/>
  <c r="H23" i="49"/>
  <c r="G23" i="49"/>
  <c r="F23" i="49"/>
  <c r="E23" i="49"/>
  <c r="D23" i="49"/>
  <c r="C23" i="49"/>
  <c r="B23" i="49"/>
  <c r="M22" i="49"/>
  <c r="L22" i="49"/>
  <c r="K22" i="49"/>
  <c r="J22" i="49"/>
  <c r="I22" i="49"/>
  <c r="H22" i="49"/>
  <c r="G22" i="49"/>
  <c r="F22" i="49"/>
  <c r="E22" i="49"/>
  <c r="D22" i="49"/>
  <c r="C22" i="49"/>
  <c r="B22" i="49"/>
  <c r="M21" i="49"/>
  <c r="L21" i="49"/>
  <c r="K21" i="49"/>
  <c r="J21" i="49"/>
  <c r="I21" i="49"/>
  <c r="H21" i="49"/>
  <c r="G21" i="49"/>
  <c r="F21" i="49"/>
  <c r="E21" i="49"/>
  <c r="D21" i="49"/>
  <c r="C21" i="49"/>
  <c r="B21" i="49"/>
  <c r="M19" i="49"/>
  <c r="L19" i="49"/>
  <c r="K19" i="49"/>
  <c r="J19" i="49"/>
  <c r="I19" i="49"/>
  <c r="H19" i="49"/>
  <c r="G19" i="49"/>
  <c r="F19" i="49"/>
  <c r="E19" i="49"/>
  <c r="D19" i="49"/>
  <c r="C19" i="49"/>
  <c r="B19" i="49"/>
  <c r="M18" i="49"/>
  <c r="L18" i="49"/>
  <c r="K18" i="49"/>
  <c r="J18" i="49"/>
  <c r="I18" i="49"/>
  <c r="H18" i="49"/>
  <c r="G18" i="49"/>
  <c r="F18" i="49"/>
  <c r="E18" i="49"/>
  <c r="D18" i="49"/>
  <c r="C18" i="49"/>
  <c r="B18" i="49"/>
  <c r="Q14" i="49"/>
  <c r="Q12" i="49"/>
  <c r="Q11" i="49"/>
  <c r="AH29" i="3"/>
  <c r="N80" i="47"/>
  <c r="N76" i="47"/>
  <c r="N76" i="48"/>
  <c r="E45" i="49" l="1"/>
  <c r="G57" i="49"/>
  <c r="D35" i="49"/>
  <c r="M45" i="49"/>
  <c r="E41" i="49"/>
  <c r="J45" i="49"/>
  <c r="B48" i="49"/>
  <c r="E57" i="49"/>
  <c r="N40" i="49"/>
  <c r="G40" i="32" s="1"/>
  <c r="K45" i="49"/>
  <c r="M57" i="49"/>
  <c r="K57" i="49"/>
  <c r="D27" i="49"/>
  <c r="H57" i="49"/>
  <c r="F45" i="49"/>
  <c r="L41" i="49"/>
  <c r="I35" i="49"/>
  <c r="G48" i="49"/>
  <c r="L45" i="49"/>
  <c r="M41" i="49"/>
  <c r="B41" i="49"/>
  <c r="C41" i="49"/>
  <c r="H48" i="49"/>
  <c r="L48" i="49"/>
  <c r="G17" i="49"/>
  <c r="M35" i="49"/>
  <c r="H41" i="49"/>
  <c r="M48" i="49"/>
  <c r="C45" i="49"/>
  <c r="E48" i="49"/>
  <c r="N61" i="49"/>
  <c r="G61" i="32" s="1"/>
  <c r="N26" i="49"/>
  <c r="G26" i="32" s="1"/>
  <c r="D41" i="49"/>
  <c r="I38" i="49"/>
  <c r="B38" i="49"/>
  <c r="J38" i="49"/>
  <c r="F57" i="49"/>
  <c r="C27" i="49"/>
  <c r="N21" i="49"/>
  <c r="G21" i="32" s="1"/>
  <c r="L17" i="49"/>
  <c r="N43" i="49"/>
  <c r="G43" i="32" s="1"/>
  <c r="G45" i="49"/>
  <c r="K48" i="49"/>
  <c r="B27" i="49"/>
  <c r="N51" i="49"/>
  <c r="G51" i="32" s="1"/>
  <c r="M17" i="49"/>
  <c r="I45" i="49"/>
  <c r="N64" i="49"/>
  <c r="G64" i="32" s="1"/>
  <c r="H17" i="49"/>
  <c r="N23" i="49"/>
  <c r="G23" i="32" s="1"/>
  <c r="N75" i="49"/>
  <c r="N79" i="49"/>
  <c r="N29" i="49"/>
  <c r="G29" i="32" s="1"/>
  <c r="N49" i="49"/>
  <c r="G49" i="32" s="1"/>
  <c r="G35" i="49"/>
  <c r="N56" i="49"/>
  <c r="G56" i="32" s="1"/>
  <c r="N47" i="49"/>
  <c r="G47" i="32" s="1"/>
  <c r="M27" i="49"/>
  <c r="J35" i="49"/>
  <c r="K41" i="49"/>
  <c r="D57" i="49"/>
  <c r="H38" i="49"/>
  <c r="I17" i="49"/>
  <c r="N46" i="49"/>
  <c r="G46" i="32" s="1"/>
  <c r="B45" i="49"/>
  <c r="C48" i="49"/>
  <c r="N62" i="49"/>
  <c r="G62" i="32" s="1"/>
  <c r="N66" i="49"/>
  <c r="G66" i="32" s="1"/>
  <c r="N24" i="49"/>
  <c r="G24" i="32" s="1"/>
  <c r="K35" i="49"/>
  <c r="N55" i="49"/>
  <c r="G55" i="32" s="1"/>
  <c r="N18" i="49"/>
  <c r="G18" i="32" s="1"/>
  <c r="D48" i="49"/>
  <c r="C39" i="49"/>
  <c r="N74" i="49"/>
  <c r="N19" i="49"/>
  <c r="G19" i="32" s="1"/>
  <c r="D38" i="49"/>
  <c r="L35" i="49"/>
  <c r="N28" i="49"/>
  <c r="G28" i="32" s="1"/>
  <c r="I27" i="49"/>
  <c r="N32" i="49"/>
  <c r="G32" i="32" s="1"/>
  <c r="H45" i="49"/>
  <c r="F38" i="49"/>
  <c r="F17" i="49"/>
  <c r="D17" i="49"/>
  <c r="J27" i="49"/>
  <c r="N37" i="49"/>
  <c r="G37" i="32" s="1"/>
  <c r="N50" i="49"/>
  <c r="G50" i="32" s="1"/>
  <c r="K27" i="49"/>
  <c r="J48" i="49"/>
  <c r="N53" i="49"/>
  <c r="G53" i="32" s="1"/>
  <c r="C17" i="49"/>
  <c r="L27" i="49"/>
  <c r="N31" i="49"/>
  <c r="G31" i="32" s="1"/>
  <c r="G38" i="49"/>
  <c r="I41" i="49"/>
  <c r="N42" i="49"/>
  <c r="G42" i="32" s="1"/>
  <c r="I48" i="49"/>
  <c r="L57" i="49"/>
  <c r="N58" i="49"/>
  <c r="G58" i="32" s="1"/>
  <c r="N59" i="49"/>
  <c r="G59" i="32" s="1"/>
  <c r="H27" i="49"/>
  <c r="J41" i="49"/>
  <c r="E17" i="49"/>
  <c r="E35" i="49"/>
  <c r="K38" i="49"/>
  <c r="F35" i="49"/>
  <c r="L38" i="49"/>
  <c r="E27" i="49"/>
  <c r="N60" i="49"/>
  <c r="G60" i="32" s="1"/>
  <c r="M38" i="49"/>
  <c r="B57" i="49"/>
  <c r="J17" i="49"/>
  <c r="F27" i="49"/>
  <c r="B35" i="49"/>
  <c r="F41" i="49"/>
  <c r="I57" i="49"/>
  <c r="K17" i="49"/>
  <c r="G27" i="49"/>
  <c r="C35" i="49"/>
  <c r="E38" i="49"/>
  <c r="G41" i="49"/>
  <c r="J57" i="49"/>
  <c r="N63" i="49"/>
  <c r="G63" i="32" s="1"/>
  <c r="B78" i="49"/>
  <c r="N25" i="49"/>
  <c r="G25" i="32" s="1"/>
  <c r="N33" i="49"/>
  <c r="G33" i="32" s="1"/>
  <c r="N22" i="49"/>
  <c r="G22" i="32" s="1"/>
  <c r="N30" i="49"/>
  <c r="G30" i="32" s="1"/>
  <c r="H35" i="49"/>
  <c r="N36" i="49"/>
  <c r="G36" i="32" s="1"/>
  <c r="N44" i="49"/>
  <c r="G44" i="32" s="1"/>
  <c r="D45" i="49"/>
  <c r="F48" i="49"/>
  <c r="N52" i="49"/>
  <c r="G52" i="32" s="1"/>
  <c r="N72" i="49"/>
  <c r="N54" i="49"/>
  <c r="G54" i="32" s="1"/>
  <c r="C57" i="49"/>
  <c r="N65" i="47"/>
  <c r="N34" i="47"/>
  <c r="N26" i="47"/>
  <c r="AW55" i="48"/>
  <c r="B31" i="31"/>
  <c r="H68" i="49" l="1"/>
  <c r="G68" i="49"/>
  <c r="M68" i="49"/>
  <c r="N27" i="49"/>
  <c r="G27" i="32" s="1"/>
  <c r="K68" i="49"/>
  <c r="N57" i="49"/>
  <c r="G57" i="32" s="1"/>
  <c r="F68" i="49"/>
  <c r="B20" i="49"/>
  <c r="N78" i="49"/>
  <c r="L68" i="49"/>
  <c r="E68" i="49"/>
  <c r="C38" i="49"/>
  <c r="N41" i="49"/>
  <c r="G41" i="32" s="1"/>
  <c r="N35" i="49"/>
  <c r="G35" i="32" s="1"/>
  <c r="D68" i="49"/>
  <c r="AH12" i="3" s="1"/>
  <c r="I68" i="49"/>
  <c r="N48" i="49"/>
  <c r="G48" i="32" s="1"/>
  <c r="N45" i="49"/>
  <c r="G45" i="32" s="1"/>
  <c r="N39" i="49"/>
  <c r="G39" i="32" s="1"/>
  <c r="J68" i="49"/>
  <c r="L75" i="47"/>
  <c r="L75" i="48"/>
  <c r="AV55" i="48"/>
  <c r="B12" i="39"/>
  <c r="N73" i="47"/>
  <c r="C68" i="49" l="1"/>
  <c r="S38" i="49" s="1"/>
  <c r="X68" i="49"/>
  <c r="W68" i="49"/>
  <c r="AA68" i="49"/>
  <c r="T68" i="49"/>
  <c r="N38" i="49"/>
  <c r="G38" i="32" s="1"/>
  <c r="Y68" i="49"/>
  <c r="AB68" i="49"/>
  <c r="N20" i="49"/>
  <c r="G20" i="32" s="1"/>
  <c r="B17" i="49"/>
  <c r="N17" i="49" s="1"/>
  <c r="V68" i="49"/>
  <c r="U68" i="49"/>
  <c r="Z68" i="49"/>
  <c r="AS55" i="48"/>
  <c r="AT55" i="48"/>
  <c r="AU55" i="48"/>
  <c r="S68" i="49" l="1"/>
  <c r="S29" i="49"/>
  <c r="S45" i="49"/>
  <c r="S61" i="49"/>
  <c r="S30" i="49"/>
  <c r="S46" i="49"/>
  <c r="S62" i="49"/>
  <c r="S58" i="49"/>
  <c r="S31" i="49"/>
  <c r="S47" i="49"/>
  <c r="S63" i="49"/>
  <c r="S57" i="49"/>
  <c r="S43" i="49"/>
  <c r="S32" i="49"/>
  <c r="S48" i="49"/>
  <c r="S64" i="49"/>
  <c r="S55" i="49"/>
  <c r="S27" i="49"/>
  <c r="S17" i="49"/>
  <c r="S33" i="49"/>
  <c r="S49" i="49"/>
  <c r="S65" i="49"/>
  <c r="S59" i="49"/>
  <c r="S18" i="49"/>
  <c r="S34" i="49"/>
  <c r="S50" i="49"/>
  <c r="S66" i="49"/>
  <c r="S22" i="49"/>
  <c r="S41" i="49"/>
  <c r="S26" i="49"/>
  <c r="S19" i="49"/>
  <c r="S35" i="49"/>
  <c r="S51" i="49"/>
  <c r="S53" i="49"/>
  <c r="S54" i="49"/>
  <c r="S56" i="49"/>
  <c r="S20" i="49"/>
  <c r="S36" i="49"/>
  <c r="S52" i="49"/>
  <c r="S37" i="49"/>
  <c r="S23" i="49"/>
  <c r="S21" i="49"/>
  <c r="S24" i="49"/>
  <c r="S42" i="49"/>
  <c r="S44" i="49"/>
  <c r="S60" i="49"/>
  <c r="S25" i="49"/>
  <c r="S28" i="49"/>
  <c r="S40" i="49"/>
  <c r="S39" i="49"/>
  <c r="G17" i="32"/>
  <c r="B68" i="49"/>
  <c r="B53" i="39"/>
  <c r="J25" i="48"/>
  <c r="J40" i="48"/>
  <c r="J64" i="48"/>
  <c r="J63" i="48"/>
  <c r="J62" i="48"/>
  <c r="J61" i="48"/>
  <c r="J60" i="48"/>
  <c r="J59" i="48"/>
  <c r="J58" i="48"/>
  <c r="J56" i="48"/>
  <c r="J55" i="48"/>
  <c r="J54" i="48"/>
  <c r="J53" i="48"/>
  <c r="J52" i="48"/>
  <c r="J51" i="48"/>
  <c r="J50" i="48"/>
  <c r="J49" i="48"/>
  <c r="J47" i="48"/>
  <c r="J46" i="48"/>
  <c r="J44" i="48"/>
  <c r="J43" i="48"/>
  <c r="J42" i="48"/>
  <c r="J37" i="48"/>
  <c r="J36" i="48"/>
  <c r="J33" i="48"/>
  <c r="J32" i="48"/>
  <c r="J31" i="48"/>
  <c r="J30" i="48"/>
  <c r="J29" i="48"/>
  <c r="J28" i="48"/>
  <c r="J26" i="48"/>
  <c r="J24" i="48"/>
  <c r="J23" i="48"/>
  <c r="J22" i="48"/>
  <c r="J21" i="48"/>
  <c r="J19" i="48"/>
  <c r="J18" i="48"/>
  <c r="R17" i="49" l="1"/>
  <c r="R65" i="49"/>
  <c r="R49" i="49"/>
  <c r="R41" i="49"/>
  <c r="R19" i="49"/>
  <c r="R68" i="49"/>
  <c r="R51" i="49"/>
  <c r="R60" i="49"/>
  <c r="R23" i="49"/>
  <c r="R55" i="49"/>
  <c r="R47" i="49"/>
  <c r="R34" i="49"/>
  <c r="R37" i="49"/>
  <c r="R31" i="49"/>
  <c r="R53" i="49"/>
  <c r="R61" i="49"/>
  <c r="R29" i="49"/>
  <c r="R43" i="49"/>
  <c r="R64" i="49"/>
  <c r="R56" i="49"/>
  <c r="R21" i="49"/>
  <c r="R46" i="49"/>
  <c r="R24" i="49"/>
  <c r="R22" i="49"/>
  <c r="R28" i="49"/>
  <c r="R52" i="49"/>
  <c r="R42" i="49"/>
  <c r="R27" i="49"/>
  <c r="R26" i="49"/>
  <c r="R18" i="49"/>
  <c r="R66" i="49"/>
  <c r="R54" i="49"/>
  <c r="R25" i="49"/>
  <c r="R33" i="49"/>
  <c r="R58" i="49"/>
  <c r="R38" i="49"/>
  <c r="R48" i="49"/>
  <c r="R40" i="49"/>
  <c r="R30" i="49"/>
  <c r="R39" i="49"/>
  <c r="R36" i="49"/>
  <c r="R44" i="49"/>
  <c r="R62" i="49"/>
  <c r="R50" i="49"/>
  <c r="R32" i="49"/>
  <c r="R59" i="49"/>
  <c r="R63" i="49"/>
  <c r="R57" i="49"/>
  <c r="R45" i="49"/>
  <c r="R35" i="49"/>
  <c r="R20" i="49"/>
  <c r="N68" i="49"/>
  <c r="G68" i="32" s="1"/>
  <c r="H17" i="32" s="1"/>
  <c r="J45" i="48"/>
  <c r="J48" i="48"/>
  <c r="J57" i="48"/>
  <c r="J27" i="48"/>
  <c r="J41" i="48"/>
  <c r="J35" i="48"/>
  <c r="H68" i="32" l="1"/>
  <c r="H34" i="32"/>
  <c r="H65" i="32"/>
  <c r="H64" i="32"/>
  <c r="H22" i="32"/>
  <c r="H51" i="32"/>
  <c r="H19" i="32"/>
  <c r="H30" i="32"/>
  <c r="H33" i="32"/>
  <c r="H52" i="32"/>
  <c r="H50" i="32"/>
  <c r="H66" i="32"/>
  <c r="H42" i="32"/>
  <c r="H37" i="32"/>
  <c r="H46" i="32"/>
  <c r="H36" i="32"/>
  <c r="H32" i="32"/>
  <c r="H49" i="32"/>
  <c r="H54" i="32"/>
  <c r="H28" i="32"/>
  <c r="H21" i="32"/>
  <c r="H55" i="32"/>
  <c r="H26" i="32"/>
  <c r="H23" i="32"/>
  <c r="H47" i="32"/>
  <c r="H62" i="32"/>
  <c r="H29" i="32"/>
  <c r="H25" i="32"/>
  <c r="H61" i="32"/>
  <c r="H44" i="32"/>
  <c r="H18" i="32"/>
  <c r="H43" i="32"/>
  <c r="H58" i="32"/>
  <c r="H60" i="32"/>
  <c r="H59" i="32"/>
  <c r="H53" i="32"/>
  <c r="H56" i="32"/>
  <c r="H40" i="32"/>
  <c r="H31" i="32"/>
  <c r="H24" i="32"/>
  <c r="H63" i="32"/>
  <c r="H35" i="32"/>
  <c r="H57" i="32"/>
  <c r="H48" i="32"/>
  <c r="H41" i="32"/>
  <c r="H27" i="32"/>
  <c r="H39" i="32"/>
  <c r="H45" i="32"/>
  <c r="H38" i="32"/>
  <c r="H20" i="32"/>
  <c r="O65" i="49"/>
  <c r="AD68" i="49"/>
  <c r="AD65" i="49"/>
  <c r="AD34" i="49"/>
  <c r="O29" i="49"/>
  <c r="AD23" i="49"/>
  <c r="AD21" i="49"/>
  <c r="O49" i="49"/>
  <c r="O34" i="49"/>
  <c r="O56" i="49"/>
  <c r="AD29" i="49"/>
  <c r="AD56" i="49"/>
  <c r="AD49" i="49"/>
  <c r="O64" i="49"/>
  <c r="O21" i="49"/>
  <c r="O26" i="49"/>
  <c r="AD64" i="49"/>
  <c r="AD51" i="49"/>
  <c r="O23" i="49"/>
  <c r="AD61" i="49"/>
  <c r="O47" i="49"/>
  <c r="O51" i="49"/>
  <c r="AD40" i="49"/>
  <c r="AD43" i="49"/>
  <c r="AD47" i="49"/>
  <c r="O40" i="49"/>
  <c r="AD26" i="49"/>
  <c r="O43" i="49"/>
  <c r="O61" i="49"/>
  <c r="AD27" i="49"/>
  <c r="O31" i="49"/>
  <c r="AD62" i="49"/>
  <c r="O22" i="49"/>
  <c r="O54" i="49"/>
  <c r="O36" i="49"/>
  <c r="O27" i="49"/>
  <c r="O59" i="49"/>
  <c r="AD31" i="49"/>
  <c r="AD22" i="49"/>
  <c r="O60" i="49"/>
  <c r="AD59" i="49"/>
  <c r="O52" i="49"/>
  <c r="O24" i="49"/>
  <c r="AD60" i="49"/>
  <c r="AD52" i="49"/>
  <c r="AD24" i="49"/>
  <c r="O53" i="49"/>
  <c r="O42" i="49"/>
  <c r="O32" i="49"/>
  <c r="AD42" i="49"/>
  <c r="AD53" i="49"/>
  <c r="AD32" i="49"/>
  <c r="AD54" i="49"/>
  <c r="AD36" i="49"/>
  <c r="AD30" i="49"/>
  <c r="AD63" i="49"/>
  <c r="O19" i="49"/>
  <c r="AD19" i="49"/>
  <c r="AD44" i="49"/>
  <c r="O33" i="49"/>
  <c r="O63" i="49"/>
  <c r="O46" i="49"/>
  <c r="O25" i="49"/>
  <c r="AD58" i="49"/>
  <c r="AD46" i="49"/>
  <c r="O37" i="49"/>
  <c r="O58" i="49"/>
  <c r="O50" i="49"/>
  <c r="O18" i="49"/>
  <c r="AD33" i="49"/>
  <c r="AD37" i="49"/>
  <c r="AD28" i="49"/>
  <c r="O66" i="49"/>
  <c r="AD50" i="49"/>
  <c r="O62" i="49"/>
  <c r="O55" i="49"/>
  <c r="O28" i="49"/>
  <c r="O44" i="49"/>
  <c r="AD66" i="49"/>
  <c r="AD18" i="49"/>
  <c r="AD55" i="49"/>
  <c r="O30" i="49"/>
  <c r="AD25" i="49"/>
  <c r="O57" i="49"/>
  <c r="AD57" i="49"/>
  <c r="O41" i="49"/>
  <c r="O45" i="49"/>
  <c r="AD45" i="49"/>
  <c r="AD41" i="49"/>
  <c r="O39" i="49"/>
  <c r="AD48" i="49"/>
  <c r="AD39" i="49"/>
  <c r="O48" i="49"/>
  <c r="AD35" i="49"/>
  <c r="O38" i="49"/>
  <c r="O20" i="49"/>
  <c r="AD20" i="49"/>
  <c r="AD38" i="49"/>
  <c r="O17" i="49"/>
  <c r="AD17" i="49"/>
  <c r="AK55" i="47"/>
  <c r="AL55" i="47"/>
  <c r="AM55" i="47"/>
  <c r="AN55" i="47"/>
  <c r="AO55" i="47"/>
  <c r="AP55" i="47"/>
  <c r="AQ55" i="47"/>
  <c r="AR55" i="47"/>
  <c r="AS55" i="47"/>
  <c r="AT55" i="47"/>
  <c r="AU55" i="47"/>
  <c r="AV55" i="47"/>
  <c r="AW55" i="47"/>
  <c r="O35" i="49" l="1"/>
  <c r="B25" i="48"/>
  <c r="C25" i="48"/>
  <c r="D25" i="48"/>
  <c r="E25" i="48"/>
  <c r="F25" i="48"/>
  <c r="G25" i="48"/>
  <c r="H25" i="48"/>
  <c r="N25" i="48" l="1"/>
  <c r="I25" i="32"/>
  <c r="AR55" i="48"/>
  <c r="AL55" i="48"/>
  <c r="AM55" i="48"/>
  <c r="AN55" i="48"/>
  <c r="AO55" i="48"/>
  <c r="AP55" i="48"/>
  <c r="AQ55" i="48"/>
  <c r="B72" i="47"/>
  <c r="B53" i="47"/>
  <c r="B52" i="47"/>
  <c r="N52" i="47" s="1"/>
  <c r="C52" i="47"/>
  <c r="D52" i="47"/>
  <c r="E52" i="47"/>
  <c r="F52" i="47"/>
  <c r="G52" i="47"/>
  <c r="H52" i="47"/>
  <c r="I52" i="47"/>
  <c r="J52" i="47"/>
  <c r="K52" i="47"/>
  <c r="L52" i="47"/>
  <c r="M52" i="47"/>
  <c r="M53" i="47"/>
  <c r="L53" i="47"/>
  <c r="K53" i="47"/>
  <c r="J53" i="47"/>
  <c r="I53" i="47"/>
  <c r="H53" i="47"/>
  <c r="G53" i="47"/>
  <c r="F53" i="47"/>
  <c r="E53" i="47"/>
  <c r="D53" i="47"/>
  <c r="C53" i="47"/>
  <c r="AK55" i="48"/>
  <c r="K25" i="32" l="1"/>
  <c r="N53" i="47"/>
  <c r="B66" i="47"/>
  <c r="L74" i="48" l="1"/>
  <c r="M26" i="48" l="1"/>
  <c r="L26" i="48"/>
  <c r="K26" i="48"/>
  <c r="I26" i="48"/>
  <c r="H26" i="48"/>
  <c r="G26" i="48"/>
  <c r="F26" i="48"/>
  <c r="E26" i="48"/>
  <c r="D44" i="48" l="1"/>
  <c r="N80" i="48"/>
  <c r="C72" i="48"/>
  <c r="C66" i="48" s="1"/>
  <c r="D60" i="48" l="1"/>
  <c r="D64" i="48"/>
  <c r="D63" i="48"/>
  <c r="D62" i="48"/>
  <c r="D61" i="48"/>
  <c r="D56" i="48"/>
  <c r="D55" i="48"/>
  <c r="D54" i="48"/>
  <c r="D53" i="48"/>
  <c r="D52" i="48"/>
  <c r="D51" i="48"/>
  <c r="D59" i="48"/>
  <c r="D58" i="48"/>
  <c r="D50" i="48"/>
  <c r="D49" i="48"/>
  <c r="D47" i="48"/>
  <c r="D46" i="48"/>
  <c r="D43" i="48"/>
  <c r="D42" i="48"/>
  <c r="D37" i="48"/>
  <c r="D36" i="48"/>
  <c r="D33" i="48"/>
  <c r="D32" i="48"/>
  <c r="D31" i="48"/>
  <c r="D30" i="48"/>
  <c r="D29" i="48"/>
  <c r="D28" i="48"/>
  <c r="D26" i="48"/>
  <c r="D24" i="48"/>
  <c r="D23" i="48"/>
  <c r="D22" i="48"/>
  <c r="D21" i="48"/>
  <c r="D19" i="48"/>
  <c r="D18" i="48"/>
  <c r="D40" i="48" l="1"/>
  <c r="D41" i="48"/>
  <c r="D45" i="48"/>
  <c r="D57" i="48" l="1"/>
  <c r="D27" i="48"/>
  <c r="D48" i="48"/>
  <c r="D35" i="48"/>
  <c r="B19" i="47" l="1"/>
  <c r="C26" i="48"/>
  <c r="D53" i="39" l="1"/>
  <c r="F34" i="32" l="1"/>
  <c r="F65" i="32"/>
  <c r="C53" i="39"/>
  <c r="E53" i="39"/>
  <c r="M53" i="48"/>
  <c r="L53" i="48"/>
  <c r="K53" i="48"/>
  <c r="I53" i="48"/>
  <c r="H53" i="48"/>
  <c r="G53" i="48"/>
  <c r="F53" i="48"/>
  <c r="E53" i="48"/>
  <c r="C53" i="48"/>
  <c r="B53" i="48"/>
  <c r="N53" i="48" s="1"/>
  <c r="M52" i="48"/>
  <c r="L52" i="48"/>
  <c r="K52" i="48"/>
  <c r="I52" i="48"/>
  <c r="H52" i="48"/>
  <c r="G52" i="48"/>
  <c r="F52" i="48"/>
  <c r="E52" i="48"/>
  <c r="C52" i="48"/>
  <c r="B52" i="48"/>
  <c r="B26" i="48"/>
  <c r="M79" i="48"/>
  <c r="M78" i="48" s="1"/>
  <c r="M20" i="48" s="1"/>
  <c r="L79" i="48"/>
  <c r="L78" i="48" s="1"/>
  <c r="L20" i="48" s="1"/>
  <c r="K79" i="48"/>
  <c r="K78" i="48" s="1"/>
  <c r="K20" i="48" s="1"/>
  <c r="J79" i="48"/>
  <c r="J78" i="48" s="1"/>
  <c r="J20" i="48" s="1"/>
  <c r="J17" i="48" s="1"/>
  <c r="I79" i="48"/>
  <c r="I78" i="48" s="1"/>
  <c r="I20" i="48" s="1"/>
  <c r="H79" i="48"/>
  <c r="H78" i="48" s="1"/>
  <c r="H20" i="48" s="1"/>
  <c r="G79" i="48"/>
  <c r="G78" i="48" s="1"/>
  <c r="G20" i="48" s="1"/>
  <c r="F79" i="48"/>
  <c r="F78" i="48" s="1"/>
  <c r="F20" i="48" s="1"/>
  <c r="E79" i="48"/>
  <c r="E78" i="48" s="1"/>
  <c r="E20" i="48" s="1"/>
  <c r="D79" i="48"/>
  <c r="D78" i="48" s="1"/>
  <c r="C79" i="48"/>
  <c r="C78" i="48" s="1"/>
  <c r="C20" i="48" s="1"/>
  <c r="B79" i="48"/>
  <c r="M75" i="48"/>
  <c r="L39" i="48"/>
  <c r="K75" i="48"/>
  <c r="K74" i="48" s="1"/>
  <c r="J75" i="48"/>
  <c r="I75" i="48"/>
  <c r="H75" i="48"/>
  <c r="G75" i="48"/>
  <c r="F75" i="48"/>
  <c r="E75" i="48"/>
  <c r="D75" i="48"/>
  <c r="D74" i="48" s="1"/>
  <c r="D39" i="48" s="1"/>
  <c r="C75" i="48"/>
  <c r="B75" i="48"/>
  <c r="B74" i="48" s="1"/>
  <c r="B39" i="48" s="1"/>
  <c r="M72" i="48"/>
  <c r="M66" i="48" s="1"/>
  <c r="L72" i="48"/>
  <c r="L66" i="48" s="1"/>
  <c r="K72" i="48"/>
  <c r="K66" i="48" s="1"/>
  <c r="J72" i="48"/>
  <c r="I72" i="48"/>
  <c r="I66" i="48" s="1"/>
  <c r="H72" i="48"/>
  <c r="H66" i="48" s="1"/>
  <c r="G72" i="48"/>
  <c r="G66" i="48" s="1"/>
  <c r="F72" i="48"/>
  <c r="F66" i="48" s="1"/>
  <c r="E72" i="48"/>
  <c r="D72" i="48"/>
  <c r="D66" i="48" s="1"/>
  <c r="B72" i="48"/>
  <c r="M64" i="48"/>
  <c r="L64" i="48"/>
  <c r="K64" i="48"/>
  <c r="I64" i="48"/>
  <c r="H64" i="48"/>
  <c r="G64" i="48"/>
  <c r="F64" i="48"/>
  <c r="E64" i="48"/>
  <c r="C64" i="48"/>
  <c r="B64" i="48"/>
  <c r="N64" i="48" s="1"/>
  <c r="M63" i="48"/>
  <c r="L63" i="48"/>
  <c r="K63" i="48"/>
  <c r="I63" i="48"/>
  <c r="H63" i="48"/>
  <c r="G63" i="48"/>
  <c r="F63" i="48"/>
  <c r="E63" i="48"/>
  <c r="C63" i="48"/>
  <c r="B63" i="48"/>
  <c r="N63" i="48" s="1"/>
  <c r="M62" i="48"/>
  <c r="L62" i="48"/>
  <c r="K62" i="48"/>
  <c r="I62" i="48"/>
  <c r="H62" i="48"/>
  <c r="G62" i="48"/>
  <c r="F62" i="48"/>
  <c r="E62" i="48"/>
  <c r="C62" i="48"/>
  <c r="B62" i="48"/>
  <c r="N62" i="48" s="1"/>
  <c r="M61" i="48"/>
  <c r="L61" i="48"/>
  <c r="K61" i="48"/>
  <c r="I61" i="48"/>
  <c r="H61" i="48"/>
  <c r="G61" i="48"/>
  <c r="F61" i="48"/>
  <c r="E61" i="48"/>
  <c r="C61" i="48"/>
  <c r="B61" i="48"/>
  <c r="M60" i="48"/>
  <c r="L60" i="48"/>
  <c r="K60" i="48"/>
  <c r="I60" i="48"/>
  <c r="H60" i="48"/>
  <c r="G60" i="48"/>
  <c r="F60" i="48"/>
  <c r="E60" i="48"/>
  <c r="C60" i="48"/>
  <c r="B60" i="48"/>
  <c r="N60" i="48" s="1"/>
  <c r="M59" i="48"/>
  <c r="L59" i="48"/>
  <c r="K59" i="48"/>
  <c r="I59" i="48"/>
  <c r="H59" i="48"/>
  <c r="G59" i="48"/>
  <c r="F59" i="48"/>
  <c r="E59" i="48"/>
  <c r="C59" i="48"/>
  <c r="B59" i="48"/>
  <c r="M58" i="48"/>
  <c r="L58" i="48"/>
  <c r="K58" i="48"/>
  <c r="I58" i="48"/>
  <c r="H58" i="48"/>
  <c r="G58" i="48"/>
  <c r="F58" i="48"/>
  <c r="E58" i="48"/>
  <c r="C58" i="48"/>
  <c r="B58" i="48"/>
  <c r="M56" i="48"/>
  <c r="L56" i="48"/>
  <c r="K56" i="48"/>
  <c r="I56" i="48"/>
  <c r="H56" i="48"/>
  <c r="G56" i="48"/>
  <c r="F56" i="48"/>
  <c r="E56" i="48"/>
  <c r="C56" i="48"/>
  <c r="B56" i="48"/>
  <c r="M55" i="48"/>
  <c r="L55" i="48"/>
  <c r="K55" i="48"/>
  <c r="I55" i="48"/>
  <c r="H55" i="48"/>
  <c r="G55" i="48"/>
  <c r="F55" i="48"/>
  <c r="E55" i="48"/>
  <c r="C55" i="48"/>
  <c r="B55" i="48"/>
  <c r="M54" i="48"/>
  <c r="L54" i="48"/>
  <c r="K54" i="48"/>
  <c r="I54" i="48"/>
  <c r="H54" i="48"/>
  <c r="G54" i="48"/>
  <c r="F54" i="48"/>
  <c r="E54" i="48"/>
  <c r="C54" i="48"/>
  <c r="B54" i="48"/>
  <c r="N54" i="48" s="1"/>
  <c r="M51" i="48"/>
  <c r="L51" i="48"/>
  <c r="K51" i="48"/>
  <c r="I51" i="48"/>
  <c r="H51" i="48"/>
  <c r="G51" i="48"/>
  <c r="F51" i="48"/>
  <c r="E51" i="48"/>
  <c r="C51" i="48"/>
  <c r="B51" i="48"/>
  <c r="M50" i="48"/>
  <c r="L50" i="48"/>
  <c r="K50" i="48"/>
  <c r="I50" i="48"/>
  <c r="H50" i="48"/>
  <c r="G50" i="48"/>
  <c r="F50" i="48"/>
  <c r="E50" i="48"/>
  <c r="C50" i="48"/>
  <c r="B50" i="48"/>
  <c r="M49" i="48"/>
  <c r="L49" i="48"/>
  <c r="K49" i="48"/>
  <c r="I49" i="48"/>
  <c r="H49" i="48"/>
  <c r="G49" i="48"/>
  <c r="F49" i="48"/>
  <c r="E49" i="48"/>
  <c r="C49" i="48"/>
  <c r="B49" i="48"/>
  <c r="N49" i="48" s="1"/>
  <c r="M47" i="48"/>
  <c r="L47" i="48"/>
  <c r="K47" i="48"/>
  <c r="I47" i="48"/>
  <c r="H47" i="48"/>
  <c r="G47" i="48"/>
  <c r="F47" i="48"/>
  <c r="E47" i="48"/>
  <c r="C47" i="48"/>
  <c r="B47" i="48"/>
  <c r="M46" i="48"/>
  <c r="L46" i="48"/>
  <c r="K46" i="48"/>
  <c r="I46" i="48"/>
  <c r="H46" i="48"/>
  <c r="G46" i="48"/>
  <c r="F46" i="48"/>
  <c r="E46" i="48"/>
  <c r="C46" i="48"/>
  <c r="B46" i="48"/>
  <c r="M44" i="48"/>
  <c r="L44" i="48"/>
  <c r="K44" i="48"/>
  <c r="I44" i="48"/>
  <c r="H44" i="48"/>
  <c r="G44" i="48"/>
  <c r="F44" i="48"/>
  <c r="E44" i="48"/>
  <c r="C44" i="48"/>
  <c r="B44" i="48"/>
  <c r="M43" i="48"/>
  <c r="L43" i="48"/>
  <c r="K43" i="48"/>
  <c r="I43" i="48"/>
  <c r="H43" i="48"/>
  <c r="G43" i="48"/>
  <c r="F43" i="48"/>
  <c r="E43" i="48"/>
  <c r="C43" i="48"/>
  <c r="B43" i="48"/>
  <c r="M42" i="48"/>
  <c r="L42" i="48"/>
  <c r="K42" i="48"/>
  <c r="I42" i="48"/>
  <c r="H42" i="48"/>
  <c r="G42" i="48"/>
  <c r="F42" i="48"/>
  <c r="E42" i="48"/>
  <c r="C42" i="48"/>
  <c r="B42" i="48"/>
  <c r="N42" i="48" s="1"/>
  <c r="M40" i="48"/>
  <c r="L40" i="48"/>
  <c r="K40" i="48"/>
  <c r="I40" i="48"/>
  <c r="H40" i="48"/>
  <c r="G40" i="48"/>
  <c r="F40" i="48"/>
  <c r="E40" i="48"/>
  <c r="C40" i="48"/>
  <c r="B40" i="48"/>
  <c r="N40" i="48" s="1"/>
  <c r="M37" i="48"/>
  <c r="L37" i="48"/>
  <c r="K37" i="48"/>
  <c r="I37" i="48"/>
  <c r="H37" i="48"/>
  <c r="G37" i="48"/>
  <c r="F37" i="48"/>
  <c r="E37" i="48"/>
  <c r="C37" i="48"/>
  <c r="B37" i="48"/>
  <c r="M36" i="48"/>
  <c r="L36" i="48"/>
  <c r="K36" i="48"/>
  <c r="I36" i="48"/>
  <c r="H36" i="48"/>
  <c r="G36" i="48"/>
  <c r="F36" i="48"/>
  <c r="E36" i="48"/>
  <c r="C36" i="48"/>
  <c r="B36" i="48"/>
  <c r="N36" i="48" s="1"/>
  <c r="M33" i="48"/>
  <c r="L33" i="48"/>
  <c r="K33" i="48"/>
  <c r="I33" i="48"/>
  <c r="H33" i="48"/>
  <c r="G33" i="48"/>
  <c r="F33" i="48"/>
  <c r="E33" i="48"/>
  <c r="C33" i="48"/>
  <c r="B33" i="48"/>
  <c r="M32" i="48"/>
  <c r="L32" i="48"/>
  <c r="K32" i="48"/>
  <c r="I32" i="48"/>
  <c r="H32" i="48"/>
  <c r="G32" i="48"/>
  <c r="F32" i="48"/>
  <c r="E32" i="48"/>
  <c r="C32" i="48"/>
  <c r="B32" i="48"/>
  <c r="M31" i="48"/>
  <c r="L31" i="48"/>
  <c r="K31" i="48"/>
  <c r="I31" i="48"/>
  <c r="H31" i="48"/>
  <c r="G31" i="48"/>
  <c r="F31" i="48"/>
  <c r="E31" i="48"/>
  <c r="C31" i="48"/>
  <c r="B31" i="48"/>
  <c r="M30" i="48"/>
  <c r="L30" i="48"/>
  <c r="K30" i="48"/>
  <c r="I30" i="48"/>
  <c r="H30" i="48"/>
  <c r="G30" i="48"/>
  <c r="F30" i="48"/>
  <c r="E30" i="48"/>
  <c r="C30" i="48"/>
  <c r="B30" i="48"/>
  <c r="M29" i="48"/>
  <c r="L29" i="48"/>
  <c r="K29" i="48"/>
  <c r="I29" i="48"/>
  <c r="H29" i="48"/>
  <c r="G29" i="48"/>
  <c r="F29" i="48"/>
  <c r="E29" i="48"/>
  <c r="C29" i="48"/>
  <c r="B29" i="48"/>
  <c r="N29" i="48" s="1"/>
  <c r="M28" i="48"/>
  <c r="L28" i="48"/>
  <c r="K28" i="48"/>
  <c r="I28" i="48"/>
  <c r="H28" i="48"/>
  <c r="G28" i="48"/>
  <c r="F28" i="48"/>
  <c r="E28" i="48"/>
  <c r="C28" i="48"/>
  <c r="B28" i="48"/>
  <c r="N28" i="48" s="1"/>
  <c r="M25" i="48"/>
  <c r="L25" i="48"/>
  <c r="K25" i="48"/>
  <c r="I25" i="48"/>
  <c r="M24" i="48"/>
  <c r="L24" i="48"/>
  <c r="K24" i="48"/>
  <c r="I24" i="48"/>
  <c r="H24" i="48"/>
  <c r="G24" i="48"/>
  <c r="F24" i="48"/>
  <c r="E24" i="48"/>
  <c r="C24" i="48"/>
  <c r="B24" i="48"/>
  <c r="M23" i="48"/>
  <c r="L23" i="48"/>
  <c r="K23" i="48"/>
  <c r="I23" i="48"/>
  <c r="H23" i="48"/>
  <c r="G23" i="48"/>
  <c r="F23" i="48"/>
  <c r="E23" i="48"/>
  <c r="C23" i="48"/>
  <c r="B23" i="48"/>
  <c r="M22" i="48"/>
  <c r="L22" i="48"/>
  <c r="K22" i="48"/>
  <c r="I22" i="48"/>
  <c r="H22" i="48"/>
  <c r="G22" i="48"/>
  <c r="F22" i="48"/>
  <c r="E22" i="48"/>
  <c r="C22" i="48"/>
  <c r="B22" i="48"/>
  <c r="M21" i="48"/>
  <c r="L21" i="48"/>
  <c r="K21" i="48"/>
  <c r="I21" i="48"/>
  <c r="H21" i="48"/>
  <c r="G21" i="48"/>
  <c r="F21" i="48"/>
  <c r="E21" i="48"/>
  <c r="C21" i="48"/>
  <c r="B21" i="48"/>
  <c r="M19" i="48"/>
  <c r="L19" i="48"/>
  <c r="K19" i="48"/>
  <c r="I19" i="48"/>
  <c r="H19" i="48"/>
  <c r="G19" i="48"/>
  <c r="F19" i="48"/>
  <c r="E19" i="48"/>
  <c r="C19" i="48"/>
  <c r="B19" i="48"/>
  <c r="N19" i="48" s="1"/>
  <c r="M18" i="48"/>
  <c r="L18" i="48"/>
  <c r="K18" i="48"/>
  <c r="I18" i="48"/>
  <c r="H18" i="48"/>
  <c r="G18" i="48"/>
  <c r="F18" i="48"/>
  <c r="E18" i="48"/>
  <c r="C18" i="48"/>
  <c r="B18" i="48"/>
  <c r="N18" i="48" s="1"/>
  <c r="Q14" i="48"/>
  <c r="Q12" i="48"/>
  <c r="Q11" i="48"/>
  <c r="N51" i="48" l="1"/>
  <c r="N23" i="48"/>
  <c r="N22" i="48"/>
  <c r="I22" i="32" s="1"/>
  <c r="K22" i="32" s="1"/>
  <c r="N31" i="48"/>
  <c r="I31" i="32" s="1"/>
  <c r="K31" i="32" s="1"/>
  <c r="N44" i="48"/>
  <c r="I44" i="32" s="1"/>
  <c r="K44" i="32" s="1"/>
  <c r="I56" i="32"/>
  <c r="K56" i="32" s="1"/>
  <c r="N56" i="48"/>
  <c r="N26" i="48"/>
  <c r="I26" i="32" s="1"/>
  <c r="K26" i="32" s="1"/>
  <c r="N24" i="48"/>
  <c r="I24" i="32" s="1"/>
  <c r="N33" i="48"/>
  <c r="I33" i="32" s="1"/>
  <c r="N47" i="48"/>
  <c r="N59" i="48"/>
  <c r="I59" i="32" s="1"/>
  <c r="N52" i="48"/>
  <c r="I52" i="32" s="1"/>
  <c r="K52" i="32" s="1"/>
  <c r="N21" i="48"/>
  <c r="I21" i="32" s="1"/>
  <c r="K21" i="32" s="1"/>
  <c r="N30" i="48"/>
  <c r="I30" i="32" s="1"/>
  <c r="K30" i="32" s="1"/>
  <c r="N43" i="48"/>
  <c r="I43" i="32" s="1"/>
  <c r="K43" i="32" s="1"/>
  <c r="N55" i="48"/>
  <c r="I55" i="32" s="1"/>
  <c r="K55" i="32" s="1"/>
  <c r="N37" i="48"/>
  <c r="I37" i="32" s="1"/>
  <c r="K37" i="32" s="1"/>
  <c r="N50" i="48"/>
  <c r="I50" i="32" s="1"/>
  <c r="K50" i="32" s="1"/>
  <c r="I61" i="32"/>
  <c r="K61" i="32" s="1"/>
  <c r="N61" i="48"/>
  <c r="N32" i="48"/>
  <c r="I32" i="32" s="1"/>
  <c r="K32" i="32" s="1"/>
  <c r="N58" i="48"/>
  <c r="I58" i="32" s="1"/>
  <c r="K58" i="32" s="1"/>
  <c r="N46" i="48"/>
  <c r="I46" i="32" s="1"/>
  <c r="K46" i="32" s="1"/>
  <c r="I19" i="32"/>
  <c r="I47" i="32"/>
  <c r="I18" i="32"/>
  <c r="I23" i="32"/>
  <c r="I28" i="32"/>
  <c r="I36" i="32"/>
  <c r="I49" i="32"/>
  <c r="I60" i="32"/>
  <c r="I53" i="32"/>
  <c r="I40" i="32"/>
  <c r="I64" i="32"/>
  <c r="I42" i="32"/>
  <c r="I54" i="32"/>
  <c r="I63" i="32"/>
  <c r="I51" i="32"/>
  <c r="I62" i="32"/>
  <c r="I29" i="32"/>
  <c r="F26" i="32"/>
  <c r="J66" i="48"/>
  <c r="B66" i="48"/>
  <c r="N72" i="48"/>
  <c r="M74" i="48"/>
  <c r="M39" i="48" s="1"/>
  <c r="J74" i="48"/>
  <c r="J39" i="48" s="1"/>
  <c r="F74" i="48"/>
  <c r="F39" i="48" s="1"/>
  <c r="G74" i="48"/>
  <c r="G39" i="48" s="1"/>
  <c r="H74" i="48"/>
  <c r="H39" i="48" s="1"/>
  <c r="I74" i="48"/>
  <c r="I39" i="48" s="1"/>
  <c r="E74" i="48"/>
  <c r="E39" i="48" s="1"/>
  <c r="E66" i="48"/>
  <c r="D20" i="48"/>
  <c r="D38" i="48"/>
  <c r="C74" i="48"/>
  <c r="C39" i="48" s="1"/>
  <c r="N39" i="48" s="1"/>
  <c r="B38" i="48"/>
  <c r="K45" i="48"/>
  <c r="M45" i="48"/>
  <c r="M48" i="48"/>
  <c r="F45" i="48"/>
  <c r="L41" i="48"/>
  <c r="M41" i="48"/>
  <c r="I57" i="48"/>
  <c r="C41" i="48"/>
  <c r="F41" i="48"/>
  <c r="B57" i="48"/>
  <c r="K35" i="48"/>
  <c r="K41" i="48"/>
  <c r="B45" i="48"/>
  <c r="N45" i="48" s="1"/>
  <c r="H41" i="48"/>
  <c r="K48" i="48"/>
  <c r="C57" i="48"/>
  <c r="M35" i="48"/>
  <c r="I41" i="48"/>
  <c r="L48" i="48"/>
  <c r="H27" i="48"/>
  <c r="I27" i="48"/>
  <c r="F17" i="48"/>
  <c r="C35" i="48"/>
  <c r="G45" i="48"/>
  <c r="H35" i="48"/>
  <c r="L45" i="48"/>
  <c r="G27" i="48"/>
  <c r="G57" i="48"/>
  <c r="E27" i="48"/>
  <c r="H57" i="48"/>
  <c r="E48" i="48"/>
  <c r="F48" i="48"/>
  <c r="L35" i="48"/>
  <c r="M57" i="48"/>
  <c r="I17" i="48"/>
  <c r="E45" i="48"/>
  <c r="F35" i="48"/>
  <c r="E35" i="48"/>
  <c r="N79" i="48"/>
  <c r="I35" i="48"/>
  <c r="G41" i="48"/>
  <c r="G17" i="48"/>
  <c r="B41" i="48"/>
  <c r="K27" i="48"/>
  <c r="I48" i="48"/>
  <c r="L57" i="48"/>
  <c r="N75" i="48"/>
  <c r="M17" i="48"/>
  <c r="C17" i="48"/>
  <c r="H17" i="48"/>
  <c r="L38" i="48"/>
  <c r="K17" i="48"/>
  <c r="L17" i="48"/>
  <c r="K39" i="48"/>
  <c r="L27" i="48"/>
  <c r="M27" i="48"/>
  <c r="C45" i="48"/>
  <c r="B48" i="48"/>
  <c r="E57" i="48"/>
  <c r="B78" i="48"/>
  <c r="B35" i="48"/>
  <c r="C48" i="48"/>
  <c r="F57" i="48"/>
  <c r="B27" i="48"/>
  <c r="H45" i="48"/>
  <c r="G48" i="48"/>
  <c r="H48" i="48"/>
  <c r="K57" i="48"/>
  <c r="E17" i="48"/>
  <c r="E41" i="48"/>
  <c r="I45" i="48"/>
  <c r="F27" i="48"/>
  <c r="C27" i="48"/>
  <c r="G35" i="48"/>
  <c r="N27" i="48" l="1"/>
  <c r="N66" i="48"/>
  <c r="I66" i="32" s="1"/>
  <c r="K66" i="32" s="1"/>
  <c r="N35" i="48"/>
  <c r="N41" i="48"/>
  <c r="I41" i="32" s="1"/>
  <c r="K41" i="32" s="1"/>
  <c r="N48" i="48"/>
  <c r="I48" i="32" s="1"/>
  <c r="N57" i="48"/>
  <c r="I57" i="32" s="1"/>
  <c r="K54" i="32"/>
  <c r="K42" i="32"/>
  <c r="K64" i="32"/>
  <c r="K40" i="32"/>
  <c r="K23" i="32"/>
  <c r="K59" i="32"/>
  <c r="K28" i="32"/>
  <c r="K29" i="32"/>
  <c r="K53" i="32"/>
  <c r="K18" i="32"/>
  <c r="K47" i="32"/>
  <c r="C38" i="48"/>
  <c r="K62" i="32"/>
  <c r="K60" i="32"/>
  <c r="K33" i="32"/>
  <c r="K51" i="32"/>
  <c r="K49" i="32"/>
  <c r="K24" i="32"/>
  <c r="K63" i="32"/>
  <c r="K36" i="32"/>
  <c r="K19" i="32"/>
  <c r="I35" i="32"/>
  <c r="I45" i="32"/>
  <c r="I27" i="32"/>
  <c r="I39" i="32"/>
  <c r="M38" i="48"/>
  <c r="L68" i="48"/>
  <c r="AB27" i="48" s="1"/>
  <c r="J38" i="48"/>
  <c r="I38" i="48"/>
  <c r="I68" i="48" s="1"/>
  <c r="AG20" i="3" s="1"/>
  <c r="H38" i="48"/>
  <c r="G38" i="48"/>
  <c r="F38" i="48"/>
  <c r="E38" i="48"/>
  <c r="C68" i="48"/>
  <c r="D17" i="48"/>
  <c r="D68" i="48" s="1"/>
  <c r="BI56" i="3" s="1"/>
  <c r="F52" i="32"/>
  <c r="F53" i="32"/>
  <c r="K38" i="48"/>
  <c r="B20" i="48"/>
  <c r="N78" i="48"/>
  <c r="N74" i="48"/>
  <c r="N38" i="48" l="1"/>
  <c r="BH56" i="3"/>
  <c r="N20" i="48"/>
  <c r="I20" i="32" s="1"/>
  <c r="K20" i="32" s="1"/>
  <c r="K39" i="32"/>
  <c r="K27" i="32"/>
  <c r="K57" i="32"/>
  <c r="S57" i="48"/>
  <c r="I38" i="32"/>
  <c r="K35" i="32"/>
  <c r="K45" i="32"/>
  <c r="K48" i="32"/>
  <c r="M68" i="48"/>
  <c r="AG25" i="3" s="1"/>
  <c r="AG49" i="3" s="1"/>
  <c r="BG57" i="3" s="1"/>
  <c r="BC56" i="3"/>
  <c r="AG44" i="3"/>
  <c r="BC57" i="3" s="1"/>
  <c r="AB68" i="48"/>
  <c r="AB65" i="48"/>
  <c r="AB34" i="48"/>
  <c r="AB26" i="48"/>
  <c r="AB20" i="48"/>
  <c r="AB19" i="48"/>
  <c r="AB60" i="48"/>
  <c r="AB18" i="48"/>
  <c r="AB47" i="48"/>
  <c r="AB52" i="48"/>
  <c r="AB25" i="48"/>
  <c r="AB29" i="48"/>
  <c r="AB31" i="48"/>
  <c r="AB28" i="48"/>
  <c r="AB59" i="48"/>
  <c r="AB32" i="48"/>
  <c r="AB33" i="48"/>
  <c r="AB42" i="48"/>
  <c r="AB44" i="48"/>
  <c r="AB23" i="48"/>
  <c r="AB40" i="48"/>
  <c r="AB54" i="48"/>
  <c r="AB56" i="48"/>
  <c r="AB51" i="48"/>
  <c r="AB21" i="48"/>
  <c r="AB37" i="48"/>
  <c r="AB22" i="48"/>
  <c r="AB63" i="48"/>
  <c r="AB53" i="48"/>
  <c r="AB62" i="48"/>
  <c r="AB30" i="48"/>
  <c r="AB50" i="48"/>
  <c r="AB58" i="48"/>
  <c r="AB46" i="48"/>
  <c r="AB43" i="48"/>
  <c r="AB61" i="48"/>
  <c r="AB64" i="48"/>
  <c r="AB39" i="48"/>
  <c r="AB66" i="48"/>
  <c r="AB36" i="48"/>
  <c r="AB24" i="48"/>
  <c r="AB55" i="48"/>
  <c r="AB49" i="48"/>
  <c r="AB35" i="48"/>
  <c r="AB48" i="48"/>
  <c r="AB41" i="48"/>
  <c r="AB38" i="48"/>
  <c r="AB45" i="48"/>
  <c r="AB57" i="48"/>
  <c r="AB17" i="48"/>
  <c r="AG24" i="3"/>
  <c r="AG48" i="3" s="1"/>
  <c r="BF57" i="3" s="1"/>
  <c r="K68" i="48"/>
  <c r="J68" i="48"/>
  <c r="Z61" i="48" s="1"/>
  <c r="Y45" i="48"/>
  <c r="Y41" i="48"/>
  <c r="Y27" i="48"/>
  <c r="Y17" i="48"/>
  <c r="Y39" i="48"/>
  <c r="Y57" i="48"/>
  <c r="Y35" i="48"/>
  <c r="Y65" i="48"/>
  <c r="Y34" i="48"/>
  <c r="Y26" i="48"/>
  <c r="Y59" i="48"/>
  <c r="Y24" i="48"/>
  <c r="Y29" i="48"/>
  <c r="Y49" i="48"/>
  <c r="Y40" i="48"/>
  <c r="Y28" i="48"/>
  <c r="Y21" i="48"/>
  <c r="Y63" i="48"/>
  <c r="Y60" i="48"/>
  <c r="Y47" i="48"/>
  <c r="Y51" i="48"/>
  <c r="Y30" i="48"/>
  <c r="Y25" i="48"/>
  <c r="Y36" i="48"/>
  <c r="Y53" i="48"/>
  <c r="Y19" i="48"/>
  <c r="Y55" i="48"/>
  <c r="Y50" i="48"/>
  <c r="Y32" i="48"/>
  <c r="Y62" i="48"/>
  <c r="Y43" i="48"/>
  <c r="Y37" i="48"/>
  <c r="Y23" i="48"/>
  <c r="Y31" i="48"/>
  <c r="Y22" i="48"/>
  <c r="Y18" i="48"/>
  <c r="Y44" i="48"/>
  <c r="Y42" i="48"/>
  <c r="Y64" i="48"/>
  <c r="Y61" i="48"/>
  <c r="Y46" i="48"/>
  <c r="Y56" i="48"/>
  <c r="Y33" i="48"/>
  <c r="Y52" i="48"/>
  <c r="Y54" i="48"/>
  <c r="Y58" i="48"/>
  <c r="Y20" i="48"/>
  <c r="Y66" i="48"/>
  <c r="Y38" i="48"/>
  <c r="Y48" i="48"/>
  <c r="F68" i="48"/>
  <c r="V38" i="48" s="1"/>
  <c r="H68" i="48"/>
  <c r="G68" i="48"/>
  <c r="W38" i="48" s="1"/>
  <c r="E68" i="48"/>
  <c r="S27" i="48"/>
  <c r="S41" i="48"/>
  <c r="S35" i="48"/>
  <c r="S45" i="48"/>
  <c r="S48" i="48"/>
  <c r="AG11" i="3"/>
  <c r="S26" i="48"/>
  <c r="S65" i="48"/>
  <c r="S34" i="48"/>
  <c r="S46" i="48"/>
  <c r="S44" i="48"/>
  <c r="S29" i="48"/>
  <c r="S36" i="48"/>
  <c r="S33" i="48"/>
  <c r="S64" i="48"/>
  <c r="S24" i="48"/>
  <c r="S31" i="48"/>
  <c r="S42" i="48"/>
  <c r="S50" i="48"/>
  <c r="S49" i="48"/>
  <c r="S40" i="48"/>
  <c r="S53" i="48"/>
  <c r="S51" i="48"/>
  <c r="S59" i="48"/>
  <c r="S32" i="48"/>
  <c r="S20" i="48"/>
  <c r="S30" i="48"/>
  <c r="S60" i="48"/>
  <c r="S58" i="48"/>
  <c r="S47" i="48"/>
  <c r="S56" i="48"/>
  <c r="S66" i="48"/>
  <c r="S25" i="48"/>
  <c r="S43" i="48"/>
  <c r="S54" i="48"/>
  <c r="S62" i="48"/>
  <c r="S61" i="48"/>
  <c r="S37" i="48"/>
  <c r="S39" i="48"/>
  <c r="S52" i="48"/>
  <c r="S55" i="48"/>
  <c r="S22" i="48"/>
  <c r="S18" i="48"/>
  <c r="S63" i="48"/>
  <c r="S28" i="48"/>
  <c r="S21" i="48"/>
  <c r="S19" i="48"/>
  <c r="S23" i="48"/>
  <c r="S17" i="48"/>
  <c r="S38" i="48"/>
  <c r="T68" i="48"/>
  <c r="Y68" i="48"/>
  <c r="B17" i="48"/>
  <c r="S68" i="48"/>
  <c r="U30" i="48" l="1"/>
  <c r="N17" i="48"/>
  <c r="I17" i="32" s="1"/>
  <c r="K17" i="32" s="1"/>
  <c r="K38" i="32"/>
  <c r="AG35" i="3"/>
  <c r="AW57" i="3" s="1"/>
  <c r="AH35" i="3"/>
  <c r="BI57" i="3" s="1"/>
  <c r="Z56" i="48"/>
  <c r="Z40" i="48"/>
  <c r="AC34" i="48"/>
  <c r="AC68" i="48"/>
  <c r="AC40" i="48"/>
  <c r="AC25" i="48"/>
  <c r="AC65" i="48"/>
  <c r="AC26" i="48"/>
  <c r="AC20" i="48"/>
  <c r="AC42" i="48"/>
  <c r="AC61" i="48"/>
  <c r="AC22" i="48"/>
  <c r="AC59" i="48"/>
  <c r="AC55" i="48"/>
  <c r="AC54" i="48"/>
  <c r="AC44" i="48"/>
  <c r="AC28" i="48"/>
  <c r="AC52" i="48"/>
  <c r="AC23" i="48"/>
  <c r="AC50" i="48"/>
  <c r="AC63" i="48"/>
  <c r="AC56" i="48"/>
  <c r="AC51" i="48"/>
  <c r="AC32" i="48"/>
  <c r="AC53" i="48"/>
  <c r="AC46" i="48"/>
  <c r="AC36" i="48"/>
  <c r="AC43" i="48"/>
  <c r="AC62" i="48"/>
  <c r="AC24" i="48"/>
  <c r="AC58" i="48"/>
  <c r="AC49" i="48"/>
  <c r="AC19" i="48"/>
  <c r="AC18" i="48"/>
  <c r="AC21" i="48"/>
  <c r="AC60" i="48"/>
  <c r="AC66" i="48"/>
  <c r="AC31" i="48"/>
  <c r="AC30" i="48"/>
  <c r="AC33" i="48"/>
  <c r="AC29" i="48"/>
  <c r="AC64" i="48"/>
  <c r="AC37" i="48"/>
  <c r="AC47" i="48"/>
  <c r="AC45" i="48"/>
  <c r="AC39" i="48"/>
  <c r="AC35" i="48"/>
  <c r="AC41" i="48"/>
  <c r="AC17" i="48"/>
  <c r="AC27" i="48"/>
  <c r="AC48" i="48"/>
  <c r="AC57" i="48"/>
  <c r="Z68" i="48"/>
  <c r="AC38" i="48"/>
  <c r="BG56" i="3"/>
  <c r="Z50" i="48"/>
  <c r="Z18" i="48"/>
  <c r="Z42" i="48"/>
  <c r="Z46" i="48"/>
  <c r="Z60" i="48"/>
  <c r="Z37" i="48"/>
  <c r="Z48" i="48"/>
  <c r="Z59" i="48"/>
  <c r="Z55" i="48"/>
  <c r="Z25" i="48"/>
  <c r="Z34" i="48"/>
  <c r="Z31" i="48"/>
  <c r="Z30" i="48"/>
  <c r="Z54" i="48"/>
  <c r="Z53" i="48"/>
  <c r="Z21" i="48"/>
  <c r="Z63" i="48"/>
  <c r="Z41" i="48"/>
  <c r="Z62" i="48"/>
  <c r="Z51" i="48"/>
  <c r="Z23" i="48"/>
  <c r="Z44" i="48"/>
  <c r="Z24" i="48"/>
  <c r="Z26" i="48"/>
  <c r="Z45" i="48"/>
  <c r="Z29" i="48"/>
  <c r="Z19" i="48"/>
  <c r="Z39" i="48"/>
  <c r="Z36" i="48"/>
  <c r="Z52" i="48"/>
  <c r="Z17" i="48"/>
  <c r="Z47" i="48"/>
  <c r="Z65" i="48"/>
  <c r="Z20" i="48"/>
  <c r="Z57" i="48"/>
  <c r="Z33" i="48"/>
  <c r="Z38" i="48"/>
  <c r="Z66" i="48"/>
  <c r="Z64" i="48"/>
  <c r="Z49" i="48"/>
  <c r="BF56" i="3"/>
  <c r="U57" i="48"/>
  <c r="Z27" i="48"/>
  <c r="U40" i="48"/>
  <c r="AA22" i="48"/>
  <c r="AA23" i="48"/>
  <c r="AA68" i="48"/>
  <c r="AA17" i="48"/>
  <c r="AA25" i="48"/>
  <c r="AA33" i="48"/>
  <c r="AA41" i="48"/>
  <c r="AA49" i="48"/>
  <c r="AA57" i="48"/>
  <c r="AA65" i="48"/>
  <c r="AA26" i="48"/>
  <c r="AA34" i="48"/>
  <c r="AA42" i="48"/>
  <c r="AA50" i="48"/>
  <c r="AA58" i="48"/>
  <c r="AA66" i="48"/>
  <c r="AA27" i="48"/>
  <c r="AA35" i="48"/>
  <c r="AA43" i="48"/>
  <c r="AA51" i="48"/>
  <c r="AA59" i="48"/>
  <c r="AA28" i="48"/>
  <c r="AA36" i="48"/>
  <c r="AA44" i="48"/>
  <c r="AA60" i="48"/>
  <c r="AA18" i="48"/>
  <c r="AA19" i="48"/>
  <c r="AA20" i="48"/>
  <c r="AA21" i="48"/>
  <c r="AA29" i="48"/>
  <c r="AA37" i="48"/>
  <c r="AA45" i="48"/>
  <c r="AA53" i="48"/>
  <c r="AA61" i="48"/>
  <c r="AA30" i="48"/>
  <c r="AA46" i="48"/>
  <c r="AA54" i="48"/>
  <c r="AA62" i="48"/>
  <c r="AA31" i="48"/>
  <c r="AA47" i="48"/>
  <c r="AA55" i="48"/>
  <c r="AA63" i="48"/>
  <c r="AA24" i="48"/>
  <c r="AA32" i="48"/>
  <c r="AA48" i="48"/>
  <c r="AA56" i="48"/>
  <c r="AA64" i="48"/>
  <c r="AA52" i="48"/>
  <c r="AA40" i="48"/>
  <c r="AA39" i="48"/>
  <c r="AG23" i="3"/>
  <c r="AA38" i="48"/>
  <c r="U60" i="48"/>
  <c r="Z35" i="48"/>
  <c r="Z22" i="48"/>
  <c r="Z58" i="48"/>
  <c r="Z28" i="48"/>
  <c r="Z32" i="48"/>
  <c r="Z43" i="48"/>
  <c r="AG21" i="3"/>
  <c r="AG45" i="3" s="1"/>
  <c r="BD57" i="3" s="1"/>
  <c r="X68" i="48"/>
  <c r="AG19" i="3"/>
  <c r="AG43" i="3" s="1"/>
  <c r="BB57" i="3" s="1"/>
  <c r="U44" i="48"/>
  <c r="V68" i="48"/>
  <c r="U28" i="48"/>
  <c r="U31" i="48"/>
  <c r="U45" i="48"/>
  <c r="U29" i="48"/>
  <c r="U59" i="48"/>
  <c r="U43" i="48"/>
  <c r="U39" i="48"/>
  <c r="U24" i="48"/>
  <c r="U55" i="48"/>
  <c r="U18" i="48"/>
  <c r="U50" i="48"/>
  <c r="U65" i="48"/>
  <c r="AG15" i="3"/>
  <c r="V65" i="48"/>
  <c r="V34" i="48"/>
  <c r="V25" i="48"/>
  <c r="V26" i="48"/>
  <c r="V66" i="48"/>
  <c r="V42" i="48"/>
  <c r="V54" i="48"/>
  <c r="V61" i="48"/>
  <c r="V46" i="48"/>
  <c r="V33" i="48"/>
  <c r="V53" i="48"/>
  <c r="V49" i="48"/>
  <c r="V55" i="48"/>
  <c r="V52" i="48"/>
  <c r="V36" i="48"/>
  <c r="V62" i="48"/>
  <c r="V58" i="48"/>
  <c r="V43" i="48"/>
  <c r="V31" i="48"/>
  <c r="V63" i="48"/>
  <c r="V30" i="48"/>
  <c r="V18" i="48"/>
  <c r="V59" i="48"/>
  <c r="V23" i="48"/>
  <c r="V44" i="48"/>
  <c r="V50" i="48"/>
  <c r="V40" i="48"/>
  <c r="V37" i="48"/>
  <c r="V32" i="48"/>
  <c r="V60" i="48"/>
  <c r="V64" i="48"/>
  <c r="V28" i="48"/>
  <c r="V56" i="48"/>
  <c r="V20" i="48"/>
  <c r="V22" i="48"/>
  <c r="V21" i="48"/>
  <c r="V51" i="48"/>
  <c r="V24" i="48"/>
  <c r="V29" i="48"/>
  <c r="V19" i="48"/>
  <c r="V47" i="48"/>
  <c r="V57" i="48"/>
  <c r="V41" i="48"/>
  <c r="V17" i="48"/>
  <c r="V35" i="48"/>
  <c r="V48" i="48"/>
  <c r="V27" i="48"/>
  <c r="V45" i="48"/>
  <c r="V39" i="48"/>
  <c r="W65" i="48"/>
  <c r="W34" i="48"/>
  <c r="W25" i="48"/>
  <c r="W26" i="48"/>
  <c r="W40" i="48"/>
  <c r="W42" i="48"/>
  <c r="W30" i="48"/>
  <c r="W52" i="48"/>
  <c r="W66" i="48"/>
  <c r="W62" i="48"/>
  <c r="W64" i="48"/>
  <c r="W31" i="48"/>
  <c r="W59" i="48"/>
  <c r="W43" i="48"/>
  <c r="W53" i="48"/>
  <c r="W37" i="48"/>
  <c r="W28" i="48"/>
  <c r="W60" i="48"/>
  <c r="W22" i="48"/>
  <c r="W63" i="48"/>
  <c r="W55" i="48"/>
  <c r="W29" i="48"/>
  <c r="W20" i="48"/>
  <c r="W56" i="48"/>
  <c r="W23" i="48"/>
  <c r="W47" i="48"/>
  <c r="W61" i="48"/>
  <c r="W51" i="48"/>
  <c r="W32" i="48"/>
  <c r="W19" i="48"/>
  <c r="W36" i="48"/>
  <c r="W54" i="48"/>
  <c r="W58" i="48"/>
  <c r="W18" i="48"/>
  <c r="W49" i="48"/>
  <c r="W50" i="48"/>
  <c r="W44" i="48"/>
  <c r="W21" i="48"/>
  <c r="W46" i="48"/>
  <c r="W24" i="48"/>
  <c r="W33" i="48"/>
  <c r="W27" i="48"/>
  <c r="W45" i="48"/>
  <c r="W48" i="48"/>
  <c r="W57" i="48"/>
  <c r="W17" i="48"/>
  <c r="W35" i="48"/>
  <c r="W41" i="48"/>
  <c r="W39" i="48"/>
  <c r="X65" i="48"/>
  <c r="X34" i="48"/>
  <c r="X25" i="48"/>
  <c r="X26" i="48"/>
  <c r="X53" i="48"/>
  <c r="X55" i="48"/>
  <c r="X22" i="48"/>
  <c r="X49" i="48"/>
  <c r="X30" i="48"/>
  <c r="X23" i="48"/>
  <c r="X32" i="48"/>
  <c r="X61" i="48"/>
  <c r="X28" i="48"/>
  <c r="X18" i="48"/>
  <c r="X46" i="48"/>
  <c r="X64" i="48"/>
  <c r="X40" i="48"/>
  <c r="X56" i="48"/>
  <c r="X50" i="48"/>
  <c r="X60" i="48"/>
  <c r="X44" i="48"/>
  <c r="X43" i="48"/>
  <c r="X42" i="48"/>
  <c r="X36" i="48"/>
  <c r="X51" i="48"/>
  <c r="X19" i="48"/>
  <c r="X66" i="48"/>
  <c r="X47" i="48"/>
  <c r="X20" i="48"/>
  <c r="X21" i="48"/>
  <c r="X63" i="48"/>
  <c r="X29" i="48"/>
  <c r="X58" i="48"/>
  <c r="X33" i="48"/>
  <c r="X59" i="48"/>
  <c r="X54" i="48"/>
  <c r="X24" i="48"/>
  <c r="X52" i="48"/>
  <c r="X62" i="48"/>
  <c r="X37" i="48"/>
  <c r="X31" i="48"/>
  <c r="X41" i="48"/>
  <c r="X17" i="48"/>
  <c r="X48" i="48"/>
  <c r="X27" i="48"/>
  <c r="X35" i="48"/>
  <c r="X57" i="48"/>
  <c r="X39" i="48"/>
  <c r="X45" i="48"/>
  <c r="U64" i="48"/>
  <c r="U51" i="48"/>
  <c r="U68" i="48"/>
  <c r="U47" i="48"/>
  <c r="X38" i="48"/>
  <c r="U23" i="48"/>
  <c r="U22" i="48"/>
  <c r="U53" i="48"/>
  <c r="U37" i="48"/>
  <c r="U21" i="48"/>
  <c r="U52" i="48"/>
  <c r="W68" i="48"/>
  <c r="AG16" i="3"/>
  <c r="U20" i="48"/>
  <c r="U27" i="48"/>
  <c r="U58" i="48"/>
  <c r="U34" i="48"/>
  <c r="U42" i="48"/>
  <c r="U26" i="48"/>
  <c r="U56" i="48"/>
  <c r="U49" i="48"/>
  <c r="U33" i="48"/>
  <c r="U17" i="48"/>
  <c r="AG14" i="3"/>
  <c r="U54" i="48"/>
  <c r="U48" i="48"/>
  <c r="U32" i="48"/>
  <c r="U63" i="48"/>
  <c r="U38" i="48"/>
  <c r="U36" i="48"/>
  <c r="U62" i="48"/>
  <c r="U35" i="48"/>
  <c r="U46" i="48"/>
  <c r="U41" i="48"/>
  <c r="U25" i="48"/>
  <c r="U19" i="48"/>
  <c r="U61" i="48"/>
  <c r="U66" i="48"/>
  <c r="B68" i="48"/>
  <c r="T21" i="48"/>
  <c r="T53" i="48"/>
  <c r="T32" i="48"/>
  <c r="T52" i="48"/>
  <c r="T27" i="48"/>
  <c r="T47" i="48"/>
  <c r="T50" i="48"/>
  <c r="T34" i="48"/>
  <c r="T60" i="48"/>
  <c r="T59" i="48"/>
  <c r="T22" i="48"/>
  <c r="T62" i="48"/>
  <c r="T49" i="48"/>
  <c r="T33" i="48"/>
  <c r="T55" i="48"/>
  <c r="T61" i="48"/>
  <c r="T37" i="48"/>
  <c r="T42" i="48"/>
  <c r="AG12" i="3"/>
  <c r="AG36" i="3" s="1"/>
  <c r="AX57" i="3" s="1"/>
  <c r="T35" i="48"/>
  <c r="T41" i="48"/>
  <c r="T40" i="48"/>
  <c r="T39" i="48"/>
  <c r="T38" i="48"/>
  <c r="T31" i="48"/>
  <c r="T44" i="48"/>
  <c r="T24" i="48"/>
  <c r="T57" i="48"/>
  <c r="T46" i="48"/>
  <c r="T17" i="48"/>
  <c r="T45" i="48"/>
  <c r="T51" i="48"/>
  <c r="T64" i="48"/>
  <c r="T63" i="48"/>
  <c r="T19" i="48"/>
  <c r="T18" i="48"/>
  <c r="T58" i="48"/>
  <c r="T25" i="48"/>
  <c r="T65" i="48"/>
  <c r="T48" i="48"/>
  <c r="C38" i="32"/>
  <c r="T66" i="48"/>
  <c r="T30" i="48"/>
  <c r="T36" i="48"/>
  <c r="T43" i="48"/>
  <c r="T56" i="48"/>
  <c r="T26" i="48"/>
  <c r="T23" i="48"/>
  <c r="T29" i="48"/>
  <c r="T20" i="48"/>
  <c r="T28" i="48"/>
  <c r="T54" i="48"/>
  <c r="AW56" i="3"/>
  <c r="N68" i="48" l="1"/>
  <c r="I68" i="32" s="1"/>
  <c r="AH36" i="3"/>
  <c r="BJ57" i="3" s="1"/>
  <c r="BJ56" i="3"/>
  <c r="AH13" i="3"/>
  <c r="BA56" i="3"/>
  <c r="AG40" i="3"/>
  <c r="BA57" i="3" s="1"/>
  <c r="AY56" i="3"/>
  <c r="AG38" i="3"/>
  <c r="AY57" i="3" s="1"/>
  <c r="AG26" i="3"/>
  <c r="AG50" i="3" s="1"/>
  <c r="AG47" i="3"/>
  <c r="BE57" i="3" s="1"/>
  <c r="AZ56" i="3"/>
  <c r="AG39" i="3"/>
  <c r="AZ57" i="3" s="1"/>
  <c r="BE56" i="3"/>
  <c r="BD56" i="3"/>
  <c r="BB56" i="3"/>
  <c r="AG22" i="3"/>
  <c r="AX56" i="3"/>
  <c r="AG17" i="3"/>
  <c r="AG41" i="3" s="1"/>
  <c r="C21" i="32"/>
  <c r="C60" i="32"/>
  <c r="C55" i="32"/>
  <c r="C37" i="32"/>
  <c r="C46" i="32"/>
  <c r="C29" i="32"/>
  <c r="C34" i="32"/>
  <c r="C54" i="32"/>
  <c r="C65" i="32"/>
  <c r="C36" i="32"/>
  <c r="C53" i="32"/>
  <c r="C58" i="32"/>
  <c r="C31" i="32"/>
  <c r="C26" i="32"/>
  <c r="C39" i="32"/>
  <c r="C61" i="32"/>
  <c r="C68" i="32"/>
  <c r="C62" i="32"/>
  <c r="C23" i="32"/>
  <c r="C66" i="32"/>
  <c r="C40" i="32"/>
  <c r="C57" i="32"/>
  <c r="C44" i="32"/>
  <c r="C51" i="32"/>
  <c r="C41" i="32"/>
  <c r="C45" i="32"/>
  <c r="C35" i="32"/>
  <c r="C50" i="32"/>
  <c r="C49" i="32"/>
  <c r="C52" i="32"/>
  <c r="C48" i="32"/>
  <c r="C63" i="32"/>
  <c r="C28" i="32"/>
  <c r="C30" i="32"/>
  <c r="C22" i="32"/>
  <c r="C59" i="32"/>
  <c r="C27" i="32"/>
  <c r="C64" i="32"/>
  <c r="C42" i="32"/>
  <c r="C24" i="32"/>
  <c r="C33" i="32"/>
  <c r="C20" i="32"/>
  <c r="C32" i="32"/>
  <c r="C56" i="32"/>
  <c r="C19" i="32"/>
  <c r="C25" i="32"/>
  <c r="C18" i="32"/>
  <c r="C43" i="32"/>
  <c r="C47" i="32"/>
  <c r="R52" i="48"/>
  <c r="R53" i="48"/>
  <c r="AG10" i="3"/>
  <c r="AH34" i="3" s="1"/>
  <c r="BH57" i="3" s="1"/>
  <c r="R26" i="48"/>
  <c r="R40" i="48"/>
  <c r="R18" i="48"/>
  <c r="R65" i="48"/>
  <c r="R61" i="48"/>
  <c r="R43" i="48"/>
  <c r="R19" i="48"/>
  <c r="R58" i="48"/>
  <c r="R34" i="48"/>
  <c r="R57" i="48"/>
  <c r="R60" i="48"/>
  <c r="R42" i="48"/>
  <c r="R68" i="48"/>
  <c r="R39" i="48"/>
  <c r="R63" i="48"/>
  <c r="R45" i="48"/>
  <c r="R51" i="48"/>
  <c r="R59" i="48"/>
  <c r="R49" i="48"/>
  <c r="R46" i="48"/>
  <c r="R41" i="48"/>
  <c r="R28" i="48"/>
  <c r="R55" i="48"/>
  <c r="R38" i="48"/>
  <c r="R23" i="48"/>
  <c r="R22" i="48"/>
  <c r="R32" i="48"/>
  <c r="R25" i="48"/>
  <c r="R54" i="48"/>
  <c r="R44" i="48"/>
  <c r="R64" i="48"/>
  <c r="R62" i="48"/>
  <c r="R29" i="48"/>
  <c r="R30" i="48"/>
  <c r="R21" i="48"/>
  <c r="R36" i="48"/>
  <c r="R24" i="48"/>
  <c r="R56" i="48"/>
  <c r="R66" i="48"/>
  <c r="R31" i="48"/>
  <c r="R37" i="48"/>
  <c r="R50" i="48"/>
  <c r="R33" i="48"/>
  <c r="R47" i="48"/>
  <c r="R27" i="48"/>
  <c r="R35" i="48"/>
  <c r="R48" i="48"/>
  <c r="R20" i="48"/>
  <c r="R17" i="48"/>
  <c r="J50" i="32" l="1"/>
  <c r="J54" i="32"/>
  <c r="J48" i="32"/>
  <c r="J31" i="32"/>
  <c r="J39" i="32"/>
  <c r="K68" i="32"/>
  <c r="J37" i="32"/>
  <c r="J63" i="32"/>
  <c r="J24" i="32"/>
  <c r="J29" i="32"/>
  <c r="J64" i="32"/>
  <c r="J56" i="32"/>
  <c r="J28" i="32"/>
  <c r="J20" i="32"/>
  <c r="J33" i="32"/>
  <c r="J59" i="32"/>
  <c r="J40" i="32"/>
  <c r="J22" i="32"/>
  <c r="J45" i="32"/>
  <c r="J32" i="32"/>
  <c r="J25" i="32"/>
  <c r="J18" i="32"/>
  <c r="J46" i="32"/>
  <c r="J52" i="32"/>
  <c r="J53" i="32"/>
  <c r="J27" i="32"/>
  <c r="J41" i="32"/>
  <c r="J65" i="32"/>
  <c r="J30" i="32"/>
  <c r="J42" i="32"/>
  <c r="J57" i="32"/>
  <c r="J38" i="32"/>
  <c r="J26" i="32"/>
  <c r="J23" i="32"/>
  <c r="J58" i="32"/>
  <c r="J35" i="32"/>
  <c r="J44" i="32"/>
  <c r="J68" i="32"/>
  <c r="J43" i="32"/>
  <c r="J49" i="32"/>
  <c r="J34" i="32"/>
  <c r="J61" i="32"/>
  <c r="J47" i="32"/>
  <c r="J17" i="32"/>
  <c r="J21" i="32"/>
  <c r="J19" i="32"/>
  <c r="J60" i="32"/>
  <c r="J66" i="32"/>
  <c r="J36" i="32"/>
  <c r="J55" i="32"/>
  <c r="J62" i="32"/>
  <c r="J51" i="32"/>
  <c r="AG27" i="3"/>
  <c r="AG51" i="3" s="1"/>
  <c r="AG46" i="3"/>
  <c r="AG34" i="3"/>
  <c r="AV57" i="3" s="1"/>
  <c r="AD53" i="48"/>
  <c r="O53" i="48"/>
  <c r="O52" i="48"/>
  <c r="AD52" i="48"/>
  <c r="AV56" i="3"/>
  <c r="AG13" i="3"/>
  <c r="AG37" i="3" s="1"/>
  <c r="O17" i="48"/>
  <c r="O65" i="48"/>
  <c r="AD17" i="48"/>
  <c r="AD68" i="48"/>
  <c r="O34" i="48"/>
  <c r="O40" i="48"/>
  <c r="AD19" i="48"/>
  <c r="AD40" i="48"/>
  <c r="AD18" i="48"/>
  <c r="O18" i="48"/>
  <c r="O43" i="48"/>
  <c r="O21" i="48"/>
  <c r="AD26" i="48"/>
  <c r="O60" i="48"/>
  <c r="AD43" i="48"/>
  <c r="AD21" i="48"/>
  <c r="O19" i="48"/>
  <c r="O26" i="48"/>
  <c r="AD42" i="48"/>
  <c r="O42" i="48"/>
  <c r="AD65" i="48"/>
  <c r="AD63" i="48"/>
  <c r="AD60" i="48"/>
  <c r="AD34" i="48"/>
  <c r="O63" i="48"/>
  <c r="AD56" i="48"/>
  <c r="AD54" i="48"/>
  <c r="O58" i="48"/>
  <c r="O22" i="48"/>
  <c r="O61" i="48"/>
  <c r="O29" i="48"/>
  <c r="O44" i="48"/>
  <c r="AD58" i="48"/>
  <c r="AD22" i="48"/>
  <c r="AD61" i="48"/>
  <c r="O62" i="48"/>
  <c r="O36" i="48"/>
  <c r="O50" i="48"/>
  <c r="AD62" i="48"/>
  <c r="AD36" i="48"/>
  <c r="O37" i="48"/>
  <c r="AD31" i="48"/>
  <c r="AD24" i="48"/>
  <c r="O31" i="48"/>
  <c r="O24" i="48"/>
  <c r="O64" i="48"/>
  <c r="AD29" i="48"/>
  <c r="AD32" i="48"/>
  <c r="O51" i="48"/>
  <c r="AD44" i="48"/>
  <c r="O25" i="48"/>
  <c r="AD39" i="48"/>
  <c r="AD57" i="48"/>
  <c r="O56" i="48"/>
  <c r="AD25" i="48"/>
  <c r="AD50" i="48"/>
  <c r="AD28" i="48"/>
  <c r="O49" i="48"/>
  <c r="O28" i="48"/>
  <c r="AD37" i="48"/>
  <c r="O32" i="48"/>
  <c r="O55" i="48"/>
  <c r="AD30" i="48"/>
  <c r="AD46" i="48"/>
  <c r="AD23" i="48"/>
  <c r="AD49" i="48"/>
  <c r="AD66" i="48"/>
  <c r="O30" i="48"/>
  <c r="O47" i="48"/>
  <c r="O66" i="48"/>
  <c r="AD55" i="48"/>
  <c r="O57" i="48"/>
  <c r="O23" i="48"/>
  <c r="AD64" i="48"/>
  <c r="O33" i="48"/>
  <c r="AD59" i="48"/>
  <c r="AD51" i="48"/>
  <c r="O54" i="48"/>
  <c r="AD33" i="48"/>
  <c r="AD47" i="48"/>
  <c r="O39" i="48"/>
  <c r="O46" i="48"/>
  <c r="O59" i="48"/>
  <c r="AD41" i="48"/>
  <c r="AD35" i="48"/>
  <c r="AD27" i="48"/>
  <c r="AD48" i="48"/>
  <c r="O27" i="48"/>
  <c r="O48" i="48"/>
  <c r="O45" i="48"/>
  <c r="O41" i="48"/>
  <c r="AD45" i="48"/>
  <c r="AD38" i="48"/>
  <c r="O38" i="48"/>
  <c r="O20" i="48"/>
  <c r="AD20" i="48"/>
  <c r="AH37" i="3" l="1"/>
  <c r="AG18" i="3"/>
  <c r="O35" i="48"/>
  <c r="AG42" i="3" l="1"/>
  <c r="AG29" i="3"/>
  <c r="AG53" i="3" s="1"/>
  <c r="AD13" i="3"/>
  <c r="M72" i="47"/>
  <c r="M66" i="47" s="1"/>
  <c r="AF26" i="46"/>
  <c r="AF34" i="46"/>
  <c r="AF63" i="46"/>
  <c r="AF65" i="46"/>
  <c r="M24" i="47"/>
  <c r="L25" i="47" l="1"/>
  <c r="L64" i="47"/>
  <c r="L63" i="47"/>
  <c r="L62" i="47"/>
  <c r="L61" i="47"/>
  <c r="L60" i="47"/>
  <c r="L59" i="47"/>
  <c r="L58" i="47"/>
  <c r="L56" i="47"/>
  <c r="L55" i="47"/>
  <c r="L54" i="47"/>
  <c r="L51" i="47"/>
  <c r="L50" i="47"/>
  <c r="L49" i="47"/>
  <c r="L44" i="47"/>
  <c r="L47" i="47"/>
  <c r="L46" i="47"/>
  <c r="L43" i="47"/>
  <c r="L42" i="47"/>
  <c r="L37" i="47"/>
  <c r="L36" i="47"/>
  <c r="L33" i="47"/>
  <c r="L32" i="47"/>
  <c r="L31" i="47"/>
  <c r="L30" i="47"/>
  <c r="L29" i="47"/>
  <c r="L28" i="47"/>
  <c r="L24" i="47"/>
  <c r="L23" i="47"/>
  <c r="L22" i="47"/>
  <c r="L21" i="47"/>
  <c r="L19" i="47"/>
  <c r="L18" i="47"/>
  <c r="L40" i="47"/>
  <c r="K25" i="47" l="1"/>
  <c r="K19" i="47" l="1"/>
  <c r="C40" i="46" l="1"/>
  <c r="D40" i="46"/>
  <c r="E40" i="46"/>
  <c r="F40" i="46"/>
  <c r="G40" i="46"/>
  <c r="H40" i="46"/>
  <c r="I40" i="46"/>
  <c r="J40" i="46"/>
  <c r="K40" i="46"/>
  <c r="L40" i="46"/>
  <c r="M40" i="46"/>
  <c r="C40" i="47"/>
  <c r="D40" i="47"/>
  <c r="E40" i="47"/>
  <c r="F40" i="47"/>
  <c r="G40" i="47"/>
  <c r="H40" i="47"/>
  <c r="I40" i="47"/>
  <c r="J40" i="47"/>
  <c r="K40" i="47"/>
  <c r="M40" i="47"/>
  <c r="B40" i="46"/>
  <c r="B40" i="47"/>
  <c r="M77" i="46"/>
  <c r="L77" i="46"/>
  <c r="K77" i="46"/>
  <c r="J77" i="46"/>
  <c r="I77" i="46"/>
  <c r="H77" i="46"/>
  <c r="G77" i="46"/>
  <c r="F77" i="46"/>
  <c r="E77" i="46"/>
  <c r="D77" i="46"/>
  <c r="C77" i="46"/>
  <c r="B77" i="46"/>
  <c r="M73" i="46"/>
  <c r="L73" i="46"/>
  <c r="K73" i="46"/>
  <c r="J73" i="46"/>
  <c r="I73" i="46"/>
  <c r="H73" i="46"/>
  <c r="G73" i="46"/>
  <c r="F73" i="46"/>
  <c r="E73" i="46"/>
  <c r="D73" i="46"/>
  <c r="C73" i="46"/>
  <c r="B73" i="46"/>
  <c r="M70" i="46"/>
  <c r="L70" i="46"/>
  <c r="K70" i="46"/>
  <c r="J70" i="46"/>
  <c r="I70" i="46"/>
  <c r="H70" i="46"/>
  <c r="G70" i="46"/>
  <c r="F70" i="46"/>
  <c r="E70" i="46"/>
  <c r="D70" i="46"/>
  <c r="C70" i="46"/>
  <c r="B70" i="46"/>
  <c r="M62" i="46"/>
  <c r="L62" i="46"/>
  <c r="K62" i="46"/>
  <c r="J62" i="46"/>
  <c r="I62" i="46"/>
  <c r="H62" i="46"/>
  <c r="G62" i="46"/>
  <c r="F62" i="46"/>
  <c r="E62" i="46"/>
  <c r="D62" i="46"/>
  <c r="C62" i="46"/>
  <c r="B62" i="46"/>
  <c r="M61" i="46"/>
  <c r="L61" i="46"/>
  <c r="K61" i="46"/>
  <c r="J61" i="46"/>
  <c r="I61" i="46"/>
  <c r="H61" i="46"/>
  <c r="G61" i="46"/>
  <c r="F61" i="46"/>
  <c r="E61" i="46"/>
  <c r="D61" i="46"/>
  <c r="C61" i="46"/>
  <c r="B61" i="46"/>
  <c r="M60" i="46"/>
  <c r="L60" i="46"/>
  <c r="K60" i="46"/>
  <c r="J60" i="46"/>
  <c r="I60" i="46"/>
  <c r="H60" i="46"/>
  <c r="G60" i="46"/>
  <c r="F60" i="46"/>
  <c r="E60" i="46"/>
  <c r="D60" i="46"/>
  <c r="C60" i="46"/>
  <c r="B60" i="46"/>
  <c r="M59" i="46"/>
  <c r="L59" i="46"/>
  <c r="K59" i="46"/>
  <c r="J59" i="46"/>
  <c r="I59" i="46"/>
  <c r="H59" i="46"/>
  <c r="G59" i="46"/>
  <c r="F59" i="46"/>
  <c r="E59" i="46"/>
  <c r="D59" i="46"/>
  <c r="C59" i="46"/>
  <c r="B59" i="46"/>
  <c r="M58" i="46"/>
  <c r="L58" i="46"/>
  <c r="K58" i="46"/>
  <c r="J58" i="46"/>
  <c r="I58" i="46"/>
  <c r="H58" i="46"/>
  <c r="G58" i="46"/>
  <c r="F58" i="46"/>
  <c r="E58" i="46"/>
  <c r="D58" i="46"/>
  <c r="C58" i="46"/>
  <c r="B58" i="46"/>
  <c r="M57" i="46"/>
  <c r="L57" i="46"/>
  <c r="K57" i="46"/>
  <c r="J57" i="46"/>
  <c r="I57" i="46"/>
  <c r="H57" i="46"/>
  <c r="G57" i="46"/>
  <c r="F57" i="46"/>
  <c r="E57" i="46"/>
  <c r="D57" i="46"/>
  <c r="C57" i="46"/>
  <c r="B57" i="46"/>
  <c r="M56" i="46"/>
  <c r="L56" i="46"/>
  <c r="K56" i="46"/>
  <c r="J56" i="46"/>
  <c r="I56" i="46"/>
  <c r="H56" i="46"/>
  <c r="G56" i="46"/>
  <c r="F56" i="46"/>
  <c r="E56" i="46"/>
  <c r="D56" i="46"/>
  <c r="C56" i="46"/>
  <c r="B56" i="46"/>
  <c r="M54" i="46"/>
  <c r="L54" i="46"/>
  <c r="K54" i="46"/>
  <c r="J54" i="46"/>
  <c r="I54" i="46"/>
  <c r="H54" i="46"/>
  <c r="G54" i="46"/>
  <c r="F54" i="46"/>
  <c r="E54" i="46"/>
  <c r="D54" i="46"/>
  <c r="C54" i="46"/>
  <c r="B54" i="46"/>
  <c r="M52" i="46"/>
  <c r="L52" i="46"/>
  <c r="K52" i="46"/>
  <c r="J52" i="46"/>
  <c r="I52" i="46"/>
  <c r="H52" i="46"/>
  <c r="G52" i="46"/>
  <c r="F52" i="46"/>
  <c r="E52" i="46"/>
  <c r="D52" i="46"/>
  <c r="C52" i="46"/>
  <c r="B52" i="46"/>
  <c r="M51" i="46"/>
  <c r="L51" i="46"/>
  <c r="K51" i="46"/>
  <c r="J51" i="46"/>
  <c r="I51" i="46"/>
  <c r="H51" i="46"/>
  <c r="G51" i="46"/>
  <c r="F51" i="46"/>
  <c r="E51" i="46"/>
  <c r="D51" i="46"/>
  <c r="C51" i="46"/>
  <c r="B51" i="46"/>
  <c r="M53" i="46"/>
  <c r="L53" i="46"/>
  <c r="K53" i="46"/>
  <c r="J53" i="46"/>
  <c r="I53" i="46"/>
  <c r="H53" i="46"/>
  <c r="G53" i="46"/>
  <c r="F53" i="46"/>
  <c r="E53" i="46"/>
  <c r="D53" i="46"/>
  <c r="C53" i="46"/>
  <c r="B53" i="46"/>
  <c r="M50" i="46"/>
  <c r="L50" i="46"/>
  <c r="K50" i="46"/>
  <c r="J50" i="46"/>
  <c r="I50" i="46"/>
  <c r="H50" i="46"/>
  <c r="G50" i="46"/>
  <c r="F50" i="46"/>
  <c r="E50" i="46"/>
  <c r="D50" i="46"/>
  <c r="C50" i="46"/>
  <c r="B50" i="46"/>
  <c r="M49" i="46"/>
  <c r="L49" i="46"/>
  <c r="K49" i="46"/>
  <c r="J49" i="46"/>
  <c r="I49" i="46"/>
  <c r="H49" i="46"/>
  <c r="G49" i="46"/>
  <c r="F49" i="46"/>
  <c r="E49" i="46"/>
  <c r="D49" i="46"/>
  <c r="C49" i="46"/>
  <c r="B49" i="46"/>
  <c r="M47" i="46"/>
  <c r="L47" i="46"/>
  <c r="K47" i="46"/>
  <c r="J47" i="46"/>
  <c r="I47" i="46"/>
  <c r="H47" i="46"/>
  <c r="G47" i="46"/>
  <c r="F47" i="46"/>
  <c r="E47" i="46"/>
  <c r="D47" i="46"/>
  <c r="C47" i="46"/>
  <c r="B47" i="46"/>
  <c r="M46" i="46"/>
  <c r="L46" i="46"/>
  <c r="K46" i="46"/>
  <c r="J46" i="46"/>
  <c r="I46" i="46"/>
  <c r="H46" i="46"/>
  <c r="G46" i="46"/>
  <c r="F46" i="46"/>
  <c r="E46" i="46"/>
  <c r="D46" i="46"/>
  <c r="C46" i="46"/>
  <c r="B46" i="46"/>
  <c r="M44" i="46"/>
  <c r="L44" i="46"/>
  <c r="K44" i="46"/>
  <c r="J44" i="46"/>
  <c r="I44" i="46"/>
  <c r="H44" i="46"/>
  <c r="G44" i="46"/>
  <c r="F44" i="46"/>
  <c r="E44" i="46"/>
  <c r="D44" i="46"/>
  <c r="C44" i="46"/>
  <c r="B44" i="46"/>
  <c r="M43" i="46"/>
  <c r="L43" i="46"/>
  <c r="K43" i="46"/>
  <c r="J43" i="46"/>
  <c r="I43" i="46"/>
  <c r="H43" i="46"/>
  <c r="G43" i="46"/>
  <c r="F43" i="46"/>
  <c r="E43" i="46"/>
  <c r="D43" i="46"/>
  <c r="C43" i="46"/>
  <c r="B43" i="46"/>
  <c r="M42" i="46"/>
  <c r="L42" i="46"/>
  <c r="K42" i="46"/>
  <c r="J42" i="46"/>
  <c r="I42" i="46"/>
  <c r="H42" i="46"/>
  <c r="G42" i="46"/>
  <c r="F42" i="46"/>
  <c r="E42" i="46"/>
  <c r="D42" i="46"/>
  <c r="C42" i="46"/>
  <c r="B42" i="46"/>
  <c r="M37" i="46"/>
  <c r="L37" i="46"/>
  <c r="K37" i="46"/>
  <c r="J37" i="46"/>
  <c r="I37" i="46"/>
  <c r="H37" i="46"/>
  <c r="G37" i="46"/>
  <c r="F37" i="46"/>
  <c r="E37" i="46"/>
  <c r="D37" i="46"/>
  <c r="C37" i="46"/>
  <c r="B37" i="46"/>
  <c r="M36" i="46"/>
  <c r="L36" i="46"/>
  <c r="K36" i="46"/>
  <c r="J36" i="46"/>
  <c r="I36" i="46"/>
  <c r="H36" i="46"/>
  <c r="G36" i="46"/>
  <c r="F36" i="46"/>
  <c r="E36" i="46"/>
  <c r="D36" i="46"/>
  <c r="C36" i="46"/>
  <c r="B36" i="46"/>
  <c r="M33" i="46"/>
  <c r="L33" i="46"/>
  <c r="K33" i="46"/>
  <c r="J33" i="46"/>
  <c r="I33" i="46"/>
  <c r="H33" i="46"/>
  <c r="G33" i="46"/>
  <c r="F33" i="46"/>
  <c r="E33" i="46"/>
  <c r="D33" i="46"/>
  <c r="C33" i="46"/>
  <c r="B33" i="46"/>
  <c r="M32" i="46"/>
  <c r="L32" i="46"/>
  <c r="K32" i="46"/>
  <c r="J32" i="46"/>
  <c r="I32" i="46"/>
  <c r="H32" i="46"/>
  <c r="G32" i="46"/>
  <c r="F32" i="46"/>
  <c r="E32" i="46"/>
  <c r="D32" i="46"/>
  <c r="C32" i="46"/>
  <c r="B32" i="46"/>
  <c r="M31" i="46"/>
  <c r="L31" i="46"/>
  <c r="K31" i="46"/>
  <c r="J31" i="46"/>
  <c r="I31" i="46"/>
  <c r="H31" i="46"/>
  <c r="G31" i="46"/>
  <c r="F31" i="46"/>
  <c r="E31" i="46"/>
  <c r="D31" i="46"/>
  <c r="C31" i="46"/>
  <c r="B31" i="46"/>
  <c r="M30" i="46"/>
  <c r="L30" i="46"/>
  <c r="K30" i="46"/>
  <c r="J30" i="46"/>
  <c r="I30" i="46"/>
  <c r="H30" i="46"/>
  <c r="G30" i="46"/>
  <c r="F30" i="46"/>
  <c r="E30" i="46"/>
  <c r="D30" i="46"/>
  <c r="C30" i="46"/>
  <c r="B30" i="46"/>
  <c r="M29" i="46"/>
  <c r="L29" i="46"/>
  <c r="K29" i="46"/>
  <c r="J29" i="46"/>
  <c r="I29" i="46"/>
  <c r="H29" i="46"/>
  <c r="G29" i="46"/>
  <c r="F29" i="46"/>
  <c r="E29" i="46"/>
  <c r="D29" i="46"/>
  <c r="C29" i="46"/>
  <c r="B29" i="46"/>
  <c r="M28" i="46"/>
  <c r="L28" i="46"/>
  <c r="K28" i="46"/>
  <c r="J28" i="46"/>
  <c r="I28" i="46"/>
  <c r="H28" i="46"/>
  <c r="G28" i="46"/>
  <c r="F28" i="46"/>
  <c r="E28" i="46"/>
  <c r="D28" i="46"/>
  <c r="C28" i="46"/>
  <c r="B28" i="46"/>
  <c r="M24" i="46"/>
  <c r="L24" i="46"/>
  <c r="K24" i="46"/>
  <c r="J24" i="46"/>
  <c r="I24" i="46"/>
  <c r="H24" i="46"/>
  <c r="G24" i="46"/>
  <c r="F24" i="46"/>
  <c r="E24" i="46"/>
  <c r="D24" i="46"/>
  <c r="C24" i="46"/>
  <c r="B24" i="46"/>
  <c r="M23" i="46"/>
  <c r="L23" i="46"/>
  <c r="K23" i="46"/>
  <c r="J23" i="46"/>
  <c r="I23" i="46"/>
  <c r="H23" i="46"/>
  <c r="G23" i="46"/>
  <c r="F23" i="46"/>
  <c r="E23" i="46"/>
  <c r="D23" i="46"/>
  <c r="C23" i="46"/>
  <c r="B23" i="46"/>
  <c r="M22" i="46"/>
  <c r="L22" i="46"/>
  <c r="K22" i="46"/>
  <c r="J22" i="46"/>
  <c r="I22" i="46"/>
  <c r="H22" i="46"/>
  <c r="G22" i="46"/>
  <c r="F22" i="46"/>
  <c r="E22" i="46"/>
  <c r="D22" i="46"/>
  <c r="C22" i="46"/>
  <c r="B22" i="46"/>
  <c r="M21" i="46"/>
  <c r="L21" i="46"/>
  <c r="K21" i="46"/>
  <c r="J21" i="46"/>
  <c r="I21" i="46"/>
  <c r="H21" i="46"/>
  <c r="G21" i="46"/>
  <c r="F21" i="46"/>
  <c r="E21" i="46"/>
  <c r="D21" i="46"/>
  <c r="C21" i="46"/>
  <c r="B21" i="46"/>
  <c r="M19" i="46"/>
  <c r="L19" i="46"/>
  <c r="K19" i="46"/>
  <c r="J19" i="46"/>
  <c r="I19" i="46"/>
  <c r="H19" i="46"/>
  <c r="G19" i="46"/>
  <c r="F19" i="46"/>
  <c r="E19" i="46"/>
  <c r="D19" i="46"/>
  <c r="C19" i="46"/>
  <c r="B19" i="46"/>
  <c r="M79" i="47"/>
  <c r="L79" i="47"/>
  <c r="K79" i="47"/>
  <c r="J79" i="47"/>
  <c r="I79" i="47"/>
  <c r="H79" i="47"/>
  <c r="G79" i="47"/>
  <c r="F79" i="47"/>
  <c r="E79" i="47"/>
  <c r="D79" i="47"/>
  <c r="C79" i="47"/>
  <c r="B79" i="47"/>
  <c r="M75" i="47"/>
  <c r="K75" i="47"/>
  <c r="J75" i="47"/>
  <c r="I75" i="47"/>
  <c r="H75" i="47"/>
  <c r="G75" i="47"/>
  <c r="F75" i="47"/>
  <c r="E75" i="47"/>
  <c r="D75" i="47"/>
  <c r="C75" i="47"/>
  <c r="B75" i="47"/>
  <c r="N75" i="47" s="1"/>
  <c r="L72" i="47"/>
  <c r="L66" i="47" s="1"/>
  <c r="K72" i="47"/>
  <c r="K66" i="47" s="1"/>
  <c r="J72" i="47"/>
  <c r="J66" i="47" s="1"/>
  <c r="I72" i="47"/>
  <c r="I66" i="47" s="1"/>
  <c r="H72" i="47"/>
  <c r="H66" i="47" s="1"/>
  <c r="G72" i="47"/>
  <c r="G66" i="47" s="1"/>
  <c r="F72" i="47"/>
  <c r="F66" i="47" s="1"/>
  <c r="E72" i="47"/>
  <c r="E66" i="47" s="1"/>
  <c r="D72" i="47"/>
  <c r="D66" i="47" s="1"/>
  <c r="C72" i="47"/>
  <c r="M64" i="47"/>
  <c r="K64" i="47"/>
  <c r="J64" i="47"/>
  <c r="I64" i="47"/>
  <c r="H64" i="47"/>
  <c r="G64" i="47"/>
  <c r="F64" i="47"/>
  <c r="E64" i="47"/>
  <c r="D64" i="47"/>
  <c r="C64" i="47"/>
  <c r="B64" i="47"/>
  <c r="M63" i="47"/>
  <c r="K63" i="47"/>
  <c r="J63" i="47"/>
  <c r="I63" i="47"/>
  <c r="H63" i="47"/>
  <c r="G63" i="47"/>
  <c r="F63" i="47"/>
  <c r="E63" i="47"/>
  <c r="D63" i="47"/>
  <c r="C63" i="47"/>
  <c r="B63" i="47"/>
  <c r="M62" i="47"/>
  <c r="K62" i="47"/>
  <c r="J62" i="47"/>
  <c r="I62" i="47"/>
  <c r="H62" i="47"/>
  <c r="G62" i="47"/>
  <c r="F62" i="47"/>
  <c r="E62" i="47"/>
  <c r="D62" i="47"/>
  <c r="C62" i="47"/>
  <c r="B62" i="47"/>
  <c r="M61" i="47"/>
  <c r="K61" i="47"/>
  <c r="J61" i="47"/>
  <c r="I61" i="47"/>
  <c r="H61" i="47"/>
  <c r="G61" i="47"/>
  <c r="F61" i="47"/>
  <c r="E61" i="47"/>
  <c r="D61" i="47"/>
  <c r="C61" i="47"/>
  <c r="B61" i="47"/>
  <c r="M60" i="47"/>
  <c r="K60" i="47"/>
  <c r="J60" i="47"/>
  <c r="I60" i="47"/>
  <c r="H60" i="47"/>
  <c r="G60" i="47"/>
  <c r="F60" i="47"/>
  <c r="E60" i="47"/>
  <c r="D60" i="47"/>
  <c r="C60" i="47"/>
  <c r="B60" i="47"/>
  <c r="M59" i="47"/>
  <c r="K59" i="47"/>
  <c r="J59" i="47"/>
  <c r="I59" i="47"/>
  <c r="H59" i="47"/>
  <c r="G59" i="47"/>
  <c r="F59" i="47"/>
  <c r="E59" i="47"/>
  <c r="D59" i="47"/>
  <c r="C59" i="47"/>
  <c r="B59" i="47"/>
  <c r="M58" i="47"/>
  <c r="K58" i="47"/>
  <c r="J58" i="47"/>
  <c r="I58" i="47"/>
  <c r="H58" i="47"/>
  <c r="G58" i="47"/>
  <c r="F58" i="47"/>
  <c r="E58" i="47"/>
  <c r="D58" i="47"/>
  <c r="C58" i="47"/>
  <c r="B58" i="47"/>
  <c r="M56" i="47"/>
  <c r="K56" i="47"/>
  <c r="J56" i="47"/>
  <c r="I56" i="47"/>
  <c r="H56" i="47"/>
  <c r="G56" i="47"/>
  <c r="F56" i="47"/>
  <c r="E56" i="47"/>
  <c r="D56" i="47"/>
  <c r="C56" i="47"/>
  <c r="B56" i="47"/>
  <c r="M54" i="47"/>
  <c r="K54" i="47"/>
  <c r="J54" i="47"/>
  <c r="I54" i="47"/>
  <c r="H54" i="47"/>
  <c r="G54" i="47"/>
  <c r="F54" i="47"/>
  <c r="E54" i="47"/>
  <c r="D54" i="47"/>
  <c r="C54" i="47"/>
  <c r="B54" i="47"/>
  <c r="M51" i="47"/>
  <c r="K51" i="47"/>
  <c r="J51" i="47"/>
  <c r="I51" i="47"/>
  <c r="H51" i="47"/>
  <c r="G51" i="47"/>
  <c r="F51" i="47"/>
  <c r="E51" i="47"/>
  <c r="D51" i="47"/>
  <c r="C51" i="47"/>
  <c r="B51" i="47"/>
  <c r="N51" i="47" s="1"/>
  <c r="M55" i="47"/>
  <c r="K55" i="47"/>
  <c r="J55" i="47"/>
  <c r="I55" i="47"/>
  <c r="H55" i="47"/>
  <c r="G55" i="47"/>
  <c r="F55" i="47"/>
  <c r="E55" i="47"/>
  <c r="D55" i="47"/>
  <c r="C55" i="47"/>
  <c r="B55" i="47"/>
  <c r="M50" i="47"/>
  <c r="K50" i="47"/>
  <c r="J50" i="47"/>
  <c r="I50" i="47"/>
  <c r="H50" i="47"/>
  <c r="G50" i="47"/>
  <c r="F50" i="47"/>
  <c r="E50" i="47"/>
  <c r="D50" i="47"/>
  <c r="C50" i="47"/>
  <c r="B50" i="47"/>
  <c r="M49" i="47"/>
  <c r="K49" i="47"/>
  <c r="J49" i="47"/>
  <c r="I49" i="47"/>
  <c r="H49" i="47"/>
  <c r="G49" i="47"/>
  <c r="F49" i="47"/>
  <c r="E49" i="47"/>
  <c r="D49" i="47"/>
  <c r="C49" i="47"/>
  <c r="B49" i="47"/>
  <c r="M47" i="47"/>
  <c r="K47" i="47"/>
  <c r="J47" i="47"/>
  <c r="I47" i="47"/>
  <c r="H47" i="47"/>
  <c r="G47" i="47"/>
  <c r="F47" i="47"/>
  <c r="E47" i="47"/>
  <c r="D47" i="47"/>
  <c r="C47" i="47"/>
  <c r="B47" i="47"/>
  <c r="M46" i="47"/>
  <c r="K46" i="47"/>
  <c r="J46" i="47"/>
  <c r="I46" i="47"/>
  <c r="H46" i="47"/>
  <c r="G46" i="47"/>
  <c r="F46" i="47"/>
  <c r="E46" i="47"/>
  <c r="D46" i="47"/>
  <c r="C46" i="47"/>
  <c r="B46" i="47"/>
  <c r="M44" i="47"/>
  <c r="K44" i="47"/>
  <c r="J44" i="47"/>
  <c r="I44" i="47"/>
  <c r="H44" i="47"/>
  <c r="G44" i="47"/>
  <c r="F44" i="47"/>
  <c r="E44" i="47"/>
  <c r="D44" i="47"/>
  <c r="C44" i="47"/>
  <c r="B44" i="47"/>
  <c r="M43" i="47"/>
  <c r="K43" i="47"/>
  <c r="J43" i="47"/>
  <c r="I43" i="47"/>
  <c r="H43" i="47"/>
  <c r="G43" i="47"/>
  <c r="F43" i="47"/>
  <c r="E43" i="47"/>
  <c r="D43" i="47"/>
  <c r="C43" i="47"/>
  <c r="B43" i="47"/>
  <c r="M42" i="47"/>
  <c r="K42" i="47"/>
  <c r="J42" i="47"/>
  <c r="I42" i="47"/>
  <c r="H42" i="47"/>
  <c r="G42" i="47"/>
  <c r="F42" i="47"/>
  <c r="E42" i="47"/>
  <c r="D42" i="47"/>
  <c r="C42" i="47"/>
  <c r="B42" i="47"/>
  <c r="N42" i="47" s="1"/>
  <c r="M37" i="47"/>
  <c r="K37" i="47"/>
  <c r="J37" i="47"/>
  <c r="I37" i="47"/>
  <c r="H37" i="47"/>
  <c r="G37" i="47"/>
  <c r="F37" i="47"/>
  <c r="E37" i="47"/>
  <c r="D37" i="47"/>
  <c r="C37" i="47"/>
  <c r="B37" i="47"/>
  <c r="M36" i="47"/>
  <c r="K36" i="47"/>
  <c r="J36" i="47"/>
  <c r="I36" i="47"/>
  <c r="H36" i="47"/>
  <c r="G36" i="47"/>
  <c r="F36" i="47"/>
  <c r="E36" i="47"/>
  <c r="D36" i="47"/>
  <c r="C36" i="47"/>
  <c r="B36" i="47"/>
  <c r="M33" i="47"/>
  <c r="K33" i="47"/>
  <c r="J33" i="47"/>
  <c r="I33" i="47"/>
  <c r="H33" i="47"/>
  <c r="G33" i="47"/>
  <c r="F33" i="47"/>
  <c r="E33" i="47"/>
  <c r="D33" i="47"/>
  <c r="C33" i="47"/>
  <c r="B33" i="47"/>
  <c r="M32" i="47"/>
  <c r="K32" i="47"/>
  <c r="J32" i="47"/>
  <c r="I32" i="47"/>
  <c r="H32" i="47"/>
  <c r="G32" i="47"/>
  <c r="F32" i="47"/>
  <c r="E32" i="47"/>
  <c r="D32" i="47"/>
  <c r="C32" i="47"/>
  <c r="B32" i="47"/>
  <c r="M31" i="47"/>
  <c r="K31" i="47"/>
  <c r="J31" i="47"/>
  <c r="I31" i="47"/>
  <c r="H31" i="47"/>
  <c r="G31" i="47"/>
  <c r="F31" i="47"/>
  <c r="E31" i="47"/>
  <c r="D31" i="47"/>
  <c r="C31" i="47"/>
  <c r="B31" i="47"/>
  <c r="M30" i="47"/>
  <c r="K30" i="47"/>
  <c r="J30" i="47"/>
  <c r="I30" i="47"/>
  <c r="H30" i="47"/>
  <c r="G30" i="47"/>
  <c r="F30" i="47"/>
  <c r="E30" i="47"/>
  <c r="D30" i="47"/>
  <c r="C30" i="47"/>
  <c r="B30" i="47"/>
  <c r="M29" i="47"/>
  <c r="K29" i="47"/>
  <c r="J29" i="47"/>
  <c r="I29" i="47"/>
  <c r="H29" i="47"/>
  <c r="G29" i="47"/>
  <c r="F29" i="47"/>
  <c r="E29" i="47"/>
  <c r="D29" i="47"/>
  <c r="C29" i="47"/>
  <c r="B29" i="47"/>
  <c r="M28" i="47"/>
  <c r="K28" i="47"/>
  <c r="J28" i="47"/>
  <c r="I28" i="47"/>
  <c r="H28" i="47"/>
  <c r="G28" i="47"/>
  <c r="F28" i="47"/>
  <c r="E28" i="47"/>
  <c r="D28" i="47"/>
  <c r="C28" i="47"/>
  <c r="B28" i="47"/>
  <c r="N28" i="47" s="1"/>
  <c r="K24" i="47"/>
  <c r="J24" i="47"/>
  <c r="I24" i="47"/>
  <c r="H24" i="47"/>
  <c r="G24" i="47"/>
  <c r="F24" i="47"/>
  <c r="E24" i="47"/>
  <c r="D24" i="47"/>
  <c r="C24" i="47"/>
  <c r="B24" i="47"/>
  <c r="M23" i="47"/>
  <c r="K23" i="47"/>
  <c r="J23" i="47"/>
  <c r="I23" i="47"/>
  <c r="H23" i="47"/>
  <c r="G23" i="47"/>
  <c r="F23" i="47"/>
  <c r="E23" i="47"/>
  <c r="D23" i="47"/>
  <c r="C23" i="47"/>
  <c r="B23" i="47"/>
  <c r="M22" i="47"/>
  <c r="K22" i="47"/>
  <c r="J22" i="47"/>
  <c r="I22" i="47"/>
  <c r="H22" i="47"/>
  <c r="G22" i="47"/>
  <c r="F22" i="47"/>
  <c r="E22" i="47"/>
  <c r="D22" i="47"/>
  <c r="C22" i="47"/>
  <c r="B22" i="47"/>
  <c r="N22" i="47" s="1"/>
  <c r="M21" i="47"/>
  <c r="K21" i="47"/>
  <c r="J21" i="47"/>
  <c r="I21" i="47"/>
  <c r="H21" i="47"/>
  <c r="G21" i="47"/>
  <c r="F21" i="47"/>
  <c r="E21" i="47"/>
  <c r="D21" i="47"/>
  <c r="C21" i="47"/>
  <c r="B21" i="47"/>
  <c r="M19" i="47"/>
  <c r="J19" i="47"/>
  <c r="I19" i="47"/>
  <c r="H19" i="47"/>
  <c r="G19" i="47"/>
  <c r="F19" i="47"/>
  <c r="E19" i="47"/>
  <c r="D19" i="47"/>
  <c r="C19" i="47"/>
  <c r="M18" i="46"/>
  <c r="M18" i="47"/>
  <c r="L18" i="46"/>
  <c r="K18" i="46"/>
  <c r="K18" i="47"/>
  <c r="J18" i="46"/>
  <c r="J18" i="47"/>
  <c r="I18" i="46"/>
  <c r="I18" i="47"/>
  <c r="H18" i="46"/>
  <c r="H18" i="47"/>
  <c r="G18" i="46"/>
  <c r="G18" i="47"/>
  <c r="F18" i="46"/>
  <c r="F18" i="47"/>
  <c r="E18" i="46"/>
  <c r="E18" i="47"/>
  <c r="D18" i="46"/>
  <c r="D18" i="47"/>
  <c r="C18" i="46"/>
  <c r="C18" i="47"/>
  <c r="B18" i="46"/>
  <c r="B18" i="47"/>
  <c r="N18" i="47" s="1"/>
  <c r="B25" i="47"/>
  <c r="C25" i="47"/>
  <c r="D25" i="47"/>
  <c r="E25" i="47"/>
  <c r="F25" i="47"/>
  <c r="G25" i="47"/>
  <c r="H25" i="47"/>
  <c r="N21" i="47" l="1"/>
  <c r="N24" i="47"/>
  <c r="N44" i="47"/>
  <c r="N56" i="47"/>
  <c r="N72" i="47"/>
  <c r="N63" i="47"/>
  <c r="N30" i="47"/>
  <c r="N33" i="47"/>
  <c r="N49" i="47"/>
  <c r="N60" i="47"/>
  <c r="N40" i="47"/>
  <c r="N46" i="47"/>
  <c r="N36" i="47"/>
  <c r="N50" i="47"/>
  <c r="N61" i="47"/>
  <c r="N31" i="47"/>
  <c r="N23" i="47"/>
  <c r="N29" i="47"/>
  <c r="N43" i="47"/>
  <c r="N54" i="47"/>
  <c r="N64" i="47"/>
  <c r="N79" i="47"/>
  <c r="N58" i="47"/>
  <c r="N19" i="47"/>
  <c r="N32" i="47"/>
  <c r="N47" i="47"/>
  <c r="N59" i="47"/>
  <c r="N37" i="47"/>
  <c r="N55" i="47"/>
  <c r="N62" i="47"/>
  <c r="B78" i="47"/>
  <c r="C66" i="47"/>
  <c r="N66" i="47" s="1"/>
  <c r="F44" i="32"/>
  <c r="F58" i="32"/>
  <c r="F31" i="32"/>
  <c r="F56" i="32"/>
  <c r="F47" i="32"/>
  <c r="F49" i="32"/>
  <c r="F22" i="32"/>
  <c r="F28" i="32"/>
  <c r="F51" i="32"/>
  <c r="F46" i="32"/>
  <c r="F33" i="32"/>
  <c r="F60" i="32"/>
  <c r="F63" i="32"/>
  <c r="F18" i="32"/>
  <c r="F32" i="32"/>
  <c r="F40" i="32"/>
  <c r="F36" i="32"/>
  <c r="F61" i="32"/>
  <c r="F43" i="32"/>
  <c r="F64" i="32"/>
  <c r="F21" i="32"/>
  <c r="F55" i="32"/>
  <c r="F24" i="32"/>
  <c r="F30" i="32"/>
  <c r="F42" i="32"/>
  <c r="F50" i="32"/>
  <c r="F19" i="32"/>
  <c r="F23" i="32"/>
  <c r="F29" i="32"/>
  <c r="F59" i="32"/>
  <c r="F37" i="32"/>
  <c r="F62" i="32"/>
  <c r="F54" i="32"/>
  <c r="AF54" i="46"/>
  <c r="AF59" i="46"/>
  <c r="AF61" i="46"/>
  <c r="AF19" i="46"/>
  <c r="AF24" i="46"/>
  <c r="AF29" i="46"/>
  <c r="AF31" i="46"/>
  <c r="AF37" i="46"/>
  <c r="AF46" i="46"/>
  <c r="AF49" i="46"/>
  <c r="AF53" i="46"/>
  <c r="AF52" i="46"/>
  <c r="AF56" i="46"/>
  <c r="AF58" i="46"/>
  <c r="AF60" i="46"/>
  <c r="AF62" i="46"/>
  <c r="AF23" i="46"/>
  <c r="AF22" i="46"/>
  <c r="AF33" i="46"/>
  <c r="AF43" i="46"/>
  <c r="AF40" i="46"/>
  <c r="AF21" i="46"/>
  <c r="AF28" i="46"/>
  <c r="AF30" i="46"/>
  <c r="AF32" i="46"/>
  <c r="AF36" i="46"/>
  <c r="AF42" i="46"/>
  <c r="AF44" i="46"/>
  <c r="AF47" i="46"/>
  <c r="AF50" i="46"/>
  <c r="AF51" i="46"/>
  <c r="AF57" i="46"/>
  <c r="AF18" i="46"/>
  <c r="M25" i="47"/>
  <c r="J25" i="47"/>
  <c r="I25" i="47"/>
  <c r="N25" i="47" s="1"/>
  <c r="F25" i="32" l="1"/>
  <c r="D48" i="46"/>
  <c r="D48" i="47"/>
  <c r="D55" i="46"/>
  <c r="D57" i="47"/>
  <c r="C41" i="46"/>
  <c r="D41" i="46"/>
  <c r="E41" i="46"/>
  <c r="F41" i="46"/>
  <c r="G41" i="46"/>
  <c r="H41" i="46"/>
  <c r="I41" i="46"/>
  <c r="J41" i="46"/>
  <c r="K41" i="46"/>
  <c r="L41" i="46"/>
  <c r="M41" i="46"/>
  <c r="C41" i="47"/>
  <c r="D41" i="47"/>
  <c r="E41" i="47"/>
  <c r="F41" i="47"/>
  <c r="G41" i="47"/>
  <c r="H41" i="47"/>
  <c r="I41" i="47"/>
  <c r="J41" i="47"/>
  <c r="K41" i="47"/>
  <c r="L41" i="47"/>
  <c r="M41" i="47"/>
  <c r="B41" i="46"/>
  <c r="B41" i="47"/>
  <c r="N42" i="46"/>
  <c r="C25" i="46"/>
  <c r="D25" i="46"/>
  <c r="E25" i="46"/>
  <c r="F25" i="46"/>
  <c r="G25" i="46"/>
  <c r="H25" i="46"/>
  <c r="I25" i="46"/>
  <c r="J25" i="46"/>
  <c r="K25" i="46"/>
  <c r="L25" i="46"/>
  <c r="M25" i="46"/>
  <c r="B25" i="46"/>
  <c r="N41" i="47" l="1"/>
  <c r="F41" i="32"/>
  <c r="AF41" i="46"/>
  <c r="AF25" i="46"/>
  <c r="M64" i="46"/>
  <c r="N26" i="46"/>
  <c r="M35" i="46" l="1"/>
  <c r="L35" i="46"/>
  <c r="K35" i="46"/>
  <c r="J35" i="46"/>
  <c r="I35" i="46"/>
  <c r="H35" i="46"/>
  <c r="G35" i="46"/>
  <c r="F35" i="46"/>
  <c r="E35" i="46"/>
  <c r="D35" i="46"/>
  <c r="C35" i="46"/>
  <c r="M35" i="47"/>
  <c r="L35" i="47"/>
  <c r="K35" i="47"/>
  <c r="J35" i="47"/>
  <c r="I35" i="47"/>
  <c r="H35" i="47"/>
  <c r="G35" i="47"/>
  <c r="F35" i="47"/>
  <c r="E35" i="47"/>
  <c r="D35" i="47"/>
  <c r="C35" i="47"/>
  <c r="B35" i="46"/>
  <c r="B35" i="47"/>
  <c r="N35" i="47" s="1"/>
  <c r="Q12" i="47"/>
  <c r="Q11" i="47"/>
  <c r="F35" i="32" l="1"/>
  <c r="AF35" i="46"/>
  <c r="B27" i="47"/>
  <c r="A14" i="46"/>
  <c r="C64" i="46"/>
  <c r="D64" i="46"/>
  <c r="E64" i="46"/>
  <c r="F64" i="46"/>
  <c r="G64" i="46"/>
  <c r="H64" i="46"/>
  <c r="I64" i="46"/>
  <c r="J64" i="46"/>
  <c r="K64" i="46"/>
  <c r="L64" i="46"/>
  <c r="B64" i="46"/>
  <c r="N32" i="46"/>
  <c r="M78" i="47"/>
  <c r="L78" i="47"/>
  <c r="L20" i="47" s="1"/>
  <c r="K78" i="47"/>
  <c r="K20" i="47" s="1"/>
  <c r="J78" i="47"/>
  <c r="J20" i="47" s="1"/>
  <c r="I78" i="47"/>
  <c r="I20" i="47" s="1"/>
  <c r="H78" i="47"/>
  <c r="H20" i="47" s="1"/>
  <c r="G78" i="47"/>
  <c r="G20" i="47" s="1"/>
  <c r="F78" i="47"/>
  <c r="F20" i="47" s="1"/>
  <c r="E78" i="47"/>
  <c r="E20" i="47" s="1"/>
  <c r="D78" i="47"/>
  <c r="D20" i="47" s="1"/>
  <c r="C78" i="47"/>
  <c r="B20" i="47"/>
  <c r="M74" i="47"/>
  <c r="M39" i="47" s="1"/>
  <c r="L74" i="47"/>
  <c r="L39" i="47" s="1"/>
  <c r="K74" i="47"/>
  <c r="K39" i="47" s="1"/>
  <c r="J74" i="47"/>
  <c r="J39" i="47" s="1"/>
  <c r="I74" i="47"/>
  <c r="I39" i="47" s="1"/>
  <c r="H74" i="47"/>
  <c r="H39" i="47" s="1"/>
  <c r="G74" i="47"/>
  <c r="G39" i="47" s="1"/>
  <c r="F74" i="47"/>
  <c r="F39" i="47" s="1"/>
  <c r="E74" i="47"/>
  <c r="E39" i="47" s="1"/>
  <c r="D74" i="47"/>
  <c r="D39" i="47" s="1"/>
  <c r="C74" i="47"/>
  <c r="C39" i="47" s="1"/>
  <c r="B74" i="47"/>
  <c r="M57" i="47"/>
  <c r="L57" i="47"/>
  <c r="K57" i="47"/>
  <c r="J57" i="47"/>
  <c r="I57" i="47"/>
  <c r="H57" i="47"/>
  <c r="G57" i="47"/>
  <c r="F57" i="47"/>
  <c r="E57" i="47"/>
  <c r="C57" i="47"/>
  <c r="B57" i="47"/>
  <c r="M48" i="47"/>
  <c r="L48" i="47"/>
  <c r="K48" i="47"/>
  <c r="J48" i="47"/>
  <c r="I48" i="47"/>
  <c r="H48" i="47"/>
  <c r="G48" i="47"/>
  <c r="F48" i="47"/>
  <c r="E48" i="47"/>
  <c r="C48" i="47"/>
  <c r="B48" i="47"/>
  <c r="M45" i="47"/>
  <c r="L45" i="47"/>
  <c r="K45" i="47"/>
  <c r="J45" i="47"/>
  <c r="I45" i="47"/>
  <c r="H45" i="47"/>
  <c r="G45" i="47"/>
  <c r="F45" i="47"/>
  <c r="E45" i="47"/>
  <c r="D45" i="47"/>
  <c r="C45" i="47"/>
  <c r="B45" i="47"/>
  <c r="M27" i="47"/>
  <c r="L27" i="47"/>
  <c r="K27" i="47"/>
  <c r="J27" i="47"/>
  <c r="I27" i="47"/>
  <c r="H27" i="47"/>
  <c r="G27" i="47"/>
  <c r="F27" i="47"/>
  <c r="E27" i="47"/>
  <c r="D27" i="47"/>
  <c r="C27" i="47"/>
  <c r="Q14" i="47"/>
  <c r="N48" i="47" l="1"/>
  <c r="N27" i="47"/>
  <c r="N45" i="47"/>
  <c r="N78" i="47"/>
  <c r="N57" i="47"/>
  <c r="N74" i="47"/>
  <c r="F39" i="32"/>
  <c r="C20" i="47"/>
  <c r="N20" i="47" s="1"/>
  <c r="F57" i="32"/>
  <c r="B39" i="47"/>
  <c r="N39" i="47" s="1"/>
  <c r="F48" i="32"/>
  <c r="F27" i="32"/>
  <c r="F45" i="32"/>
  <c r="M20" i="47"/>
  <c r="F20" i="32" s="1"/>
  <c r="AF64" i="46"/>
  <c r="M38" i="47"/>
  <c r="G38" i="47"/>
  <c r="K38" i="47"/>
  <c r="C38" i="47"/>
  <c r="F38" i="47"/>
  <c r="J38" i="47"/>
  <c r="D17" i="47"/>
  <c r="H17" i="47"/>
  <c r="L17" i="47"/>
  <c r="E17" i="47"/>
  <c r="I17" i="47"/>
  <c r="J17" i="47"/>
  <c r="D38" i="47"/>
  <c r="H38" i="47"/>
  <c r="F17" i="47"/>
  <c r="K17" i="47"/>
  <c r="B17" i="47"/>
  <c r="G17" i="47"/>
  <c r="E38" i="47"/>
  <c r="L38" i="47"/>
  <c r="I38" i="47"/>
  <c r="C17" i="47" l="1"/>
  <c r="C68" i="47" s="1"/>
  <c r="L68" i="47"/>
  <c r="E68" i="47"/>
  <c r="J68" i="47"/>
  <c r="I68" i="47"/>
  <c r="K68" i="47"/>
  <c r="H68" i="47"/>
  <c r="B38" i="47"/>
  <c r="N38" i="47" s="1"/>
  <c r="D68" i="47"/>
  <c r="G68" i="47"/>
  <c r="W52" i="47" s="1"/>
  <c r="F68" i="47"/>
  <c r="F38" i="32"/>
  <c r="S52" i="47"/>
  <c r="M17" i="47"/>
  <c r="J27" i="46"/>
  <c r="M68" i="47" l="1"/>
  <c r="E53" i="32" s="1"/>
  <c r="N17" i="47"/>
  <c r="AA52" i="47"/>
  <c r="B68" i="47"/>
  <c r="N68" i="47" s="1"/>
  <c r="AB53" i="47"/>
  <c r="AB52" i="47"/>
  <c r="X53" i="47"/>
  <c r="X52" i="47"/>
  <c r="U53" i="47"/>
  <c r="U52" i="47"/>
  <c r="Y53" i="47"/>
  <c r="Y52" i="47"/>
  <c r="T53" i="47"/>
  <c r="T52" i="47"/>
  <c r="Z53" i="47"/>
  <c r="Z52" i="47"/>
  <c r="V53" i="47"/>
  <c r="V52" i="47"/>
  <c r="AA53" i="47"/>
  <c r="W53" i="47"/>
  <c r="S53" i="47"/>
  <c r="AL56" i="3"/>
  <c r="AB65" i="47"/>
  <c r="AB64" i="47"/>
  <c r="AB46" i="47"/>
  <c r="AB30" i="47"/>
  <c r="AB27" i="47"/>
  <c r="AB60" i="47"/>
  <c r="AB41" i="47"/>
  <c r="AB40" i="47"/>
  <c r="AB57" i="47"/>
  <c r="AB56" i="47"/>
  <c r="AB22" i="47"/>
  <c r="AB37" i="47"/>
  <c r="AB36" i="47"/>
  <c r="AB51" i="47"/>
  <c r="AB19" i="47"/>
  <c r="AB50" i="47"/>
  <c r="AB17" i="47"/>
  <c r="AB48" i="47"/>
  <c r="AB47" i="47"/>
  <c r="AB63" i="47"/>
  <c r="AB45" i="47"/>
  <c r="AB29" i="47"/>
  <c r="AB43" i="47"/>
  <c r="AB42" i="47"/>
  <c r="AB59" i="47"/>
  <c r="AB58" i="47"/>
  <c r="AB24" i="47"/>
  <c r="AB23" i="47"/>
  <c r="AB55" i="47"/>
  <c r="AB21" i="47"/>
  <c r="AB54" i="47"/>
  <c r="AB20" i="47"/>
  <c r="AB35" i="47"/>
  <c r="AB34" i="47"/>
  <c r="AB18" i="47"/>
  <c r="AB66" i="47"/>
  <c r="AB32" i="47"/>
  <c r="AB31" i="47"/>
  <c r="AB62" i="47"/>
  <c r="AB44" i="47"/>
  <c r="AB28" i="47"/>
  <c r="AB61" i="47"/>
  <c r="AB26" i="47"/>
  <c r="AB25" i="47"/>
  <c r="AB49" i="47"/>
  <c r="AB33" i="47"/>
  <c r="AB39" i="47"/>
  <c r="AB38" i="47"/>
  <c r="Z38" i="47"/>
  <c r="AA21" i="47"/>
  <c r="AA29" i="47"/>
  <c r="AA37" i="47"/>
  <c r="AA45" i="47"/>
  <c r="AA55" i="47"/>
  <c r="AA63" i="47"/>
  <c r="AA23" i="47"/>
  <c r="AA39" i="47"/>
  <c r="AA47" i="47"/>
  <c r="AA65" i="47"/>
  <c r="AA18" i="47"/>
  <c r="AA42" i="47"/>
  <c r="AA22" i="47"/>
  <c r="AA30" i="47"/>
  <c r="AA38" i="47"/>
  <c r="AA46" i="47"/>
  <c r="AA56" i="47"/>
  <c r="AA64" i="47"/>
  <c r="AA57" i="47"/>
  <c r="AA34" i="47"/>
  <c r="AA54" i="47"/>
  <c r="AA31" i="47"/>
  <c r="AA60" i="47"/>
  <c r="AA24" i="47"/>
  <c r="AA32" i="47"/>
  <c r="AA40" i="47"/>
  <c r="AA48" i="47"/>
  <c r="AA58" i="47"/>
  <c r="AA66" i="47"/>
  <c r="AA33" i="47"/>
  <c r="AA41" i="47"/>
  <c r="AA49" i="47"/>
  <c r="AA59" i="47"/>
  <c r="AA26" i="47"/>
  <c r="AA50" i="47"/>
  <c r="AA62" i="47"/>
  <c r="AA19" i="47"/>
  <c r="AA27" i="47"/>
  <c r="AA35" i="47"/>
  <c r="AA43" i="47"/>
  <c r="AA51" i="47"/>
  <c r="AA61" i="47"/>
  <c r="AA28" i="47"/>
  <c r="AA36" i="47"/>
  <c r="AA44" i="47"/>
  <c r="AA25" i="47"/>
  <c r="AA20" i="47"/>
  <c r="AA17" i="47"/>
  <c r="Z17" i="47"/>
  <c r="Z26" i="47"/>
  <c r="Z34" i="47"/>
  <c r="Z65" i="47"/>
  <c r="Z32" i="47"/>
  <c r="Z47" i="47"/>
  <c r="Z59" i="47"/>
  <c r="Z29" i="47"/>
  <c r="Z54" i="47"/>
  <c r="Z46" i="47"/>
  <c r="Z51" i="47"/>
  <c r="Z43" i="47"/>
  <c r="Z21" i="47"/>
  <c r="Z19" i="47"/>
  <c r="Z55" i="47"/>
  <c r="Z44" i="47"/>
  <c r="Z36" i="47"/>
  <c r="Z50" i="47"/>
  <c r="Z31" i="47"/>
  <c r="Z58" i="47"/>
  <c r="Z39" i="47"/>
  <c r="Z24" i="47"/>
  <c r="Z64" i="47"/>
  <c r="Z23" i="47"/>
  <c r="Z61" i="47"/>
  <c r="Z33" i="47"/>
  <c r="Z49" i="47"/>
  <c r="Z60" i="47"/>
  <c r="Z63" i="47"/>
  <c r="Z62" i="47"/>
  <c r="Z28" i="47"/>
  <c r="Z42" i="47"/>
  <c r="Z22" i="47"/>
  <c r="Z18" i="47"/>
  <c r="Z30" i="47"/>
  <c r="Z56" i="47"/>
  <c r="Z40" i="47"/>
  <c r="Z37" i="47"/>
  <c r="Z25" i="47"/>
  <c r="Z41" i="47"/>
  <c r="Z35" i="47"/>
  <c r="Z66" i="47"/>
  <c r="Z57" i="47"/>
  <c r="Z20" i="47"/>
  <c r="Z48" i="47"/>
  <c r="Z45" i="47"/>
  <c r="Z27" i="47"/>
  <c r="Y31" i="47"/>
  <c r="Y47" i="47"/>
  <c r="Y65" i="47"/>
  <c r="Y37" i="47"/>
  <c r="Y22" i="47"/>
  <c r="Y32" i="47"/>
  <c r="Y33" i="47"/>
  <c r="Y49" i="47"/>
  <c r="Y68" i="47"/>
  <c r="Y18" i="47"/>
  <c r="Y34" i="47"/>
  <c r="Y50" i="47"/>
  <c r="Y19" i="47"/>
  <c r="Y55" i="47"/>
  <c r="Y36" i="47"/>
  <c r="Y51" i="47"/>
  <c r="Y21" i="47"/>
  <c r="Y54" i="47"/>
  <c r="Y56" i="47"/>
  <c r="Y23" i="47"/>
  <c r="Y24" i="47"/>
  <c r="Y58" i="47"/>
  <c r="Y59" i="47"/>
  <c r="Y43" i="47"/>
  <c r="Y44" i="47"/>
  <c r="Y62" i="47"/>
  <c r="Y26" i="47"/>
  <c r="Y42" i="47"/>
  <c r="Y60" i="47"/>
  <c r="Y28" i="47"/>
  <c r="Y61" i="47"/>
  <c r="Y29" i="47"/>
  <c r="Y63" i="47"/>
  <c r="Y30" i="47"/>
  <c r="Y46" i="47"/>
  <c r="Y64" i="47"/>
  <c r="Y25" i="47"/>
  <c r="Y40" i="47"/>
  <c r="Y41" i="47"/>
  <c r="Y35" i="47"/>
  <c r="Y27" i="47"/>
  <c r="Y39" i="47"/>
  <c r="Y48" i="47"/>
  <c r="Y66" i="47"/>
  <c r="Y57" i="47"/>
  <c r="Y20" i="47"/>
  <c r="Y45" i="47"/>
  <c r="Y38" i="47"/>
  <c r="Y17" i="47"/>
  <c r="W29" i="47"/>
  <c r="W63" i="47"/>
  <c r="W30" i="47"/>
  <c r="W46" i="47"/>
  <c r="W64" i="47"/>
  <c r="W23" i="47"/>
  <c r="W31" i="47"/>
  <c r="W47" i="47"/>
  <c r="W58" i="47"/>
  <c r="W65" i="47"/>
  <c r="W22" i="47"/>
  <c r="W24" i="47"/>
  <c r="W32" i="47"/>
  <c r="W59" i="47"/>
  <c r="W36" i="47"/>
  <c r="W51" i="47"/>
  <c r="W37" i="47"/>
  <c r="W33" i="47"/>
  <c r="W44" i="47"/>
  <c r="W49" i="47"/>
  <c r="W60" i="47"/>
  <c r="W68" i="47"/>
  <c r="W18" i="47"/>
  <c r="W26" i="47"/>
  <c r="W34" i="47"/>
  <c r="W50" i="47"/>
  <c r="W54" i="47"/>
  <c r="W19" i="47"/>
  <c r="W42" i="47"/>
  <c r="W55" i="47"/>
  <c r="W61" i="47"/>
  <c r="W28" i="47"/>
  <c r="W43" i="47"/>
  <c r="W62" i="47"/>
  <c r="W21" i="47"/>
  <c r="W56" i="47"/>
  <c r="W25" i="47"/>
  <c r="W41" i="47"/>
  <c r="W40" i="47"/>
  <c r="W35" i="47"/>
  <c r="W57" i="47"/>
  <c r="W66" i="47"/>
  <c r="W48" i="47"/>
  <c r="W45" i="47"/>
  <c r="W39" i="47"/>
  <c r="W20" i="47"/>
  <c r="W27" i="47"/>
  <c r="X28" i="47"/>
  <c r="X43" i="47"/>
  <c r="X21" i="47"/>
  <c r="X29" i="47"/>
  <c r="X37" i="47"/>
  <c r="X56" i="47"/>
  <c r="X63" i="47"/>
  <c r="X30" i="47"/>
  <c r="X46" i="47"/>
  <c r="X64" i="47"/>
  <c r="X22" i="47"/>
  <c r="X23" i="47"/>
  <c r="X31" i="47"/>
  <c r="X47" i="47"/>
  <c r="X58" i="47"/>
  <c r="X65" i="47"/>
  <c r="X42" i="47"/>
  <c r="X61" i="47"/>
  <c r="X36" i="47"/>
  <c r="X62" i="47"/>
  <c r="X24" i="47"/>
  <c r="X32" i="47"/>
  <c r="X59" i="47"/>
  <c r="X33" i="47"/>
  <c r="X44" i="47"/>
  <c r="X49" i="47"/>
  <c r="X60" i="47"/>
  <c r="X68" i="47"/>
  <c r="X18" i="47"/>
  <c r="X26" i="47"/>
  <c r="X34" i="47"/>
  <c r="X50" i="47"/>
  <c r="X54" i="47"/>
  <c r="X19" i="47"/>
  <c r="X55" i="47"/>
  <c r="X51" i="47"/>
  <c r="X25" i="47"/>
  <c r="X41" i="47"/>
  <c r="X40" i="47"/>
  <c r="X35" i="47"/>
  <c r="X66" i="47"/>
  <c r="X27" i="47"/>
  <c r="X39" i="47"/>
  <c r="X57" i="47"/>
  <c r="X48" i="47"/>
  <c r="X45" i="47"/>
  <c r="X20" i="47"/>
  <c r="W17" i="47"/>
  <c r="W38" i="47"/>
  <c r="X17" i="47"/>
  <c r="X38" i="47"/>
  <c r="V34" i="47"/>
  <c r="V19" i="47"/>
  <c r="V35" i="47"/>
  <c r="V55" i="47"/>
  <c r="V20" i="47"/>
  <c r="V36" i="47"/>
  <c r="V51" i="47"/>
  <c r="V21" i="47"/>
  <c r="V37" i="47"/>
  <c r="V56" i="47"/>
  <c r="V22" i="47"/>
  <c r="V38" i="47"/>
  <c r="V57" i="47"/>
  <c r="V24" i="47"/>
  <c r="V40" i="47"/>
  <c r="V25" i="47"/>
  <c r="V60" i="47"/>
  <c r="V41" i="47"/>
  <c r="V54" i="47"/>
  <c r="V27" i="47"/>
  <c r="V61" i="47"/>
  <c r="V43" i="47"/>
  <c r="V30" i="47"/>
  <c r="V46" i="47"/>
  <c r="V64" i="47"/>
  <c r="V33" i="47"/>
  <c r="V66" i="47"/>
  <c r="V32" i="47"/>
  <c r="V23" i="47"/>
  <c r="V39" i="47"/>
  <c r="V58" i="47"/>
  <c r="V59" i="47"/>
  <c r="V44" i="47"/>
  <c r="V26" i="47"/>
  <c r="V42" i="47"/>
  <c r="V28" i="47"/>
  <c r="V62" i="47"/>
  <c r="V29" i="47"/>
  <c r="V45" i="47"/>
  <c r="V63" i="47"/>
  <c r="V31" i="47"/>
  <c r="V47" i="47"/>
  <c r="V65" i="47"/>
  <c r="V48" i="47"/>
  <c r="V49" i="47"/>
  <c r="V68" i="47"/>
  <c r="V18" i="47"/>
  <c r="V50" i="47"/>
  <c r="V17" i="47"/>
  <c r="U17" i="47"/>
  <c r="T42" i="47"/>
  <c r="U22" i="47"/>
  <c r="U38" i="47"/>
  <c r="U57" i="47"/>
  <c r="U23" i="47"/>
  <c r="U39" i="47"/>
  <c r="U58" i="47"/>
  <c r="U24" i="47"/>
  <c r="U40" i="47"/>
  <c r="U59" i="47"/>
  <c r="U25" i="47"/>
  <c r="U44" i="47"/>
  <c r="U60" i="47"/>
  <c r="U37" i="47"/>
  <c r="U26" i="47"/>
  <c r="U41" i="47"/>
  <c r="U54" i="47"/>
  <c r="U27" i="47"/>
  <c r="U42" i="47"/>
  <c r="U61" i="47"/>
  <c r="U28" i="47"/>
  <c r="U43" i="47"/>
  <c r="U62" i="47"/>
  <c r="U18" i="47"/>
  <c r="U55" i="47"/>
  <c r="U20" i="47"/>
  <c r="U29" i="47"/>
  <c r="U45" i="47"/>
  <c r="U63" i="47"/>
  <c r="U47" i="47"/>
  <c r="U48" i="47"/>
  <c r="U32" i="47"/>
  <c r="U49" i="47"/>
  <c r="U34" i="47"/>
  <c r="U35" i="47"/>
  <c r="U51" i="47"/>
  <c r="U21" i="47"/>
  <c r="U30" i="47"/>
  <c r="U46" i="47"/>
  <c r="U64" i="47"/>
  <c r="U31" i="47"/>
  <c r="U65" i="47"/>
  <c r="U33" i="47"/>
  <c r="U66" i="47"/>
  <c r="U68" i="47"/>
  <c r="U50" i="47"/>
  <c r="U19" i="47"/>
  <c r="U36" i="47"/>
  <c r="U56" i="47"/>
  <c r="S50" i="47"/>
  <c r="S42" i="47"/>
  <c r="T22" i="47"/>
  <c r="T38" i="47"/>
  <c r="T57" i="47"/>
  <c r="T23" i="47"/>
  <c r="T39" i="47"/>
  <c r="T58" i="47"/>
  <c r="T24" i="47"/>
  <c r="T40" i="47"/>
  <c r="T59" i="47"/>
  <c r="T25" i="47"/>
  <c r="T44" i="47"/>
  <c r="T60" i="47"/>
  <c r="T26" i="47"/>
  <c r="T41" i="47"/>
  <c r="T54" i="47"/>
  <c r="T27" i="47"/>
  <c r="T43" i="47"/>
  <c r="T61" i="47"/>
  <c r="T28" i="47"/>
  <c r="T64" i="47"/>
  <c r="T29" i="47"/>
  <c r="T45" i="47"/>
  <c r="T62" i="47"/>
  <c r="T47" i="47"/>
  <c r="T48" i="47"/>
  <c r="T49" i="47"/>
  <c r="T34" i="47"/>
  <c r="T19" i="47"/>
  <c r="T55" i="47"/>
  <c r="T21" i="47"/>
  <c r="T51" i="47"/>
  <c r="T37" i="47"/>
  <c r="T56" i="47"/>
  <c r="T30" i="47"/>
  <c r="T46" i="47"/>
  <c r="T63" i="47"/>
  <c r="T31" i="47"/>
  <c r="T65" i="47"/>
  <c r="T33" i="47"/>
  <c r="T66" i="47"/>
  <c r="T32" i="47"/>
  <c r="T68" i="47"/>
  <c r="T18" i="47"/>
  <c r="T50" i="47"/>
  <c r="T35" i="47"/>
  <c r="T36" i="47"/>
  <c r="T20" i="47"/>
  <c r="T17" i="47"/>
  <c r="S68" i="47"/>
  <c r="S40" i="47"/>
  <c r="S18" i="47"/>
  <c r="S17" i="47"/>
  <c r="S39" i="47"/>
  <c r="S24" i="47"/>
  <c r="S34" i="47"/>
  <c r="S32" i="47"/>
  <c r="S65" i="47"/>
  <c r="S36" i="47"/>
  <c r="S21" i="47"/>
  <c r="S44" i="47"/>
  <c r="S27" i="47"/>
  <c r="S38" i="47"/>
  <c r="S31" i="47"/>
  <c r="S43" i="47"/>
  <c r="S30" i="47"/>
  <c r="S20" i="47"/>
  <c r="S35" i="47"/>
  <c r="S48" i="47"/>
  <c r="S64" i="47"/>
  <c r="S19" i="47"/>
  <c r="S58" i="47"/>
  <c r="S23" i="47"/>
  <c r="S55" i="47"/>
  <c r="S54" i="47"/>
  <c r="S33" i="47"/>
  <c r="S41" i="47"/>
  <c r="S46" i="47"/>
  <c r="S26" i="47"/>
  <c r="S49" i="47"/>
  <c r="S29" i="47"/>
  <c r="S45" i="47"/>
  <c r="S66" i="47"/>
  <c r="S60" i="47"/>
  <c r="S47" i="47"/>
  <c r="S63" i="47"/>
  <c r="S57" i="47"/>
  <c r="S62" i="47"/>
  <c r="S28" i="47"/>
  <c r="S22" i="47"/>
  <c r="S61" i="47"/>
  <c r="S25" i="47"/>
  <c r="S56" i="47"/>
  <c r="S37" i="47"/>
  <c r="S59" i="47"/>
  <c r="S51" i="47"/>
  <c r="Z68" i="47"/>
  <c r="R64" i="47"/>
  <c r="R45" i="47"/>
  <c r="R19" i="47"/>
  <c r="AB68" i="47"/>
  <c r="AA68" i="47"/>
  <c r="R41" i="47" l="1"/>
  <c r="R36" i="47"/>
  <c r="R57" i="47"/>
  <c r="R30" i="47"/>
  <c r="R38" i="47"/>
  <c r="R60" i="47"/>
  <c r="R44" i="47"/>
  <c r="R29" i="47"/>
  <c r="R63" i="47"/>
  <c r="AC52" i="47"/>
  <c r="E54" i="32"/>
  <c r="R22" i="47"/>
  <c r="R56" i="47"/>
  <c r="R51" i="47"/>
  <c r="R25" i="47"/>
  <c r="R26" i="47"/>
  <c r="R24" i="47"/>
  <c r="R62" i="47"/>
  <c r="F68" i="32"/>
  <c r="E52" i="32"/>
  <c r="R66" i="47"/>
  <c r="R48" i="47"/>
  <c r="R49" i="47"/>
  <c r="R28" i="47"/>
  <c r="R47" i="47"/>
  <c r="R39" i="47"/>
  <c r="R31" i="47"/>
  <c r="R50" i="47"/>
  <c r="R58" i="47"/>
  <c r="R61" i="47"/>
  <c r="R42" i="47"/>
  <c r="AS56" i="3"/>
  <c r="R35" i="47"/>
  <c r="R18" i="47"/>
  <c r="R37" i="47"/>
  <c r="R21" i="47"/>
  <c r="R54" i="47"/>
  <c r="R55" i="47"/>
  <c r="R32" i="47"/>
  <c r="R20" i="47"/>
  <c r="R23" i="47"/>
  <c r="R46" i="47"/>
  <c r="R33" i="47"/>
  <c r="R68" i="47"/>
  <c r="R65" i="47"/>
  <c r="R17" i="47"/>
  <c r="R52" i="47"/>
  <c r="R27" i="47"/>
  <c r="R40" i="47"/>
  <c r="R34" i="47"/>
  <c r="R43" i="47"/>
  <c r="R59" i="47"/>
  <c r="R53" i="47"/>
  <c r="AD18" i="47"/>
  <c r="O17" i="47"/>
  <c r="AD19" i="47"/>
  <c r="O52" i="47"/>
  <c r="AD52" i="47"/>
  <c r="O53" i="47"/>
  <c r="AD53" i="47"/>
  <c r="AC50" i="47"/>
  <c r="AC53" i="47"/>
  <c r="F66" i="32"/>
  <c r="AC64" i="47"/>
  <c r="AC36" i="47"/>
  <c r="AC26" i="47"/>
  <c r="AC25" i="47"/>
  <c r="AC68" i="47"/>
  <c r="AT56" i="3"/>
  <c r="AR56" i="3"/>
  <c r="AC40" i="47"/>
  <c r="AC38" i="47"/>
  <c r="AC31" i="47"/>
  <c r="AC34" i="47"/>
  <c r="AC20" i="47"/>
  <c r="AC43" i="47"/>
  <c r="AC45" i="47"/>
  <c r="AC44" i="47"/>
  <c r="AC57" i="47"/>
  <c r="AC62" i="47"/>
  <c r="AC47" i="47"/>
  <c r="AC22" i="47"/>
  <c r="AC35" i="47"/>
  <c r="AC58" i="47"/>
  <c r="AC60" i="47"/>
  <c r="AC48" i="47"/>
  <c r="AC32" i="47"/>
  <c r="AC23" i="47"/>
  <c r="AC39" i="47"/>
  <c r="AC51" i="47"/>
  <c r="AC28" i="47"/>
  <c r="AC49" i="47"/>
  <c r="AC33" i="47"/>
  <c r="AC37" i="47"/>
  <c r="AC54" i="47"/>
  <c r="AC55" i="47"/>
  <c r="AC66" i="47"/>
  <c r="AC30" i="47"/>
  <c r="AC61" i="47"/>
  <c r="AC18" i="47"/>
  <c r="AC59" i="47"/>
  <c r="AC24" i="47"/>
  <c r="AC17" i="47"/>
  <c r="AC41" i="47"/>
  <c r="AC19" i="47"/>
  <c r="AC46" i="47"/>
  <c r="AC63" i="47"/>
  <c r="AC27" i="47"/>
  <c r="AC29" i="47"/>
  <c r="AC21" i="47"/>
  <c r="AC56" i="47"/>
  <c r="AC42" i="47"/>
  <c r="AC65" i="47"/>
  <c r="AQ56" i="3"/>
  <c r="AP56" i="3"/>
  <c r="AO56" i="3"/>
  <c r="AN56" i="3"/>
  <c r="AM56" i="3"/>
  <c r="AD42" i="47"/>
  <c r="O42" i="47"/>
  <c r="AK56" i="3"/>
  <c r="AD17" i="47"/>
  <c r="O32" i="47"/>
  <c r="AD32" i="47"/>
  <c r="O50" i="47"/>
  <c r="O46" i="47"/>
  <c r="O56" i="47"/>
  <c r="O49" i="47"/>
  <c r="AD56" i="47"/>
  <c r="O44" i="47"/>
  <c r="O36" i="47"/>
  <c r="AD68" i="47"/>
  <c r="O60" i="47"/>
  <c r="AD63" i="47"/>
  <c r="AD60" i="47"/>
  <c r="AD46" i="47"/>
  <c r="O63" i="47"/>
  <c r="AD49" i="47"/>
  <c r="AD44" i="47"/>
  <c r="AD36" i="47"/>
  <c r="AD37" i="47"/>
  <c r="AD30" i="47"/>
  <c r="AD54" i="47"/>
  <c r="AD64" i="47"/>
  <c r="O30" i="47"/>
  <c r="O29" i="47"/>
  <c r="AD31" i="47"/>
  <c r="AD50" i="47"/>
  <c r="O26" i="47"/>
  <c r="O22" i="47"/>
  <c r="O18" i="47"/>
  <c r="AD26" i="47"/>
  <c r="AD23" i="47"/>
  <c r="AD22" i="47"/>
  <c r="AD20" i="47"/>
  <c r="AD24" i="47"/>
  <c r="AD34" i="47"/>
  <c r="AD65" i="47"/>
  <c r="AD62" i="47"/>
  <c r="O58" i="47"/>
  <c r="AD51" i="47"/>
  <c r="O64" i="47"/>
  <c r="O40" i="47"/>
  <c r="O31" i="47"/>
  <c r="O28" i="47"/>
  <c r="O23" i="47"/>
  <c r="AD29" i="47"/>
  <c r="O33" i="47"/>
  <c r="O61" i="47"/>
  <c r="O54" i="47"/>
  <c r="O47" i="47"/>
  <c r="AD55" i="47"/>
  <c r="O21" i="47"/>
  <c r="AD40" i="47"/>
  <c r="O19" i="47"/>
  <c r="AD33" i="47"/>
  <c r="O43" i="47"/>
  <c r="AD59" i="47"/>
  <c r="AD58" i="47"/>
  <c r="O62" i="47"/>
  <c r="O55" i="47"/>
  <c r="O20" i="47"/>
  <c r="AD21" i="47"/>
  <c r="O24" i="47"/>
  <c r="O37" i="47"/>
  <c r="AD28" i="47"/>
  <c r="O34" i="47"/>
  <c r="AD43" i="47"/>
  <c r="O65" i="47"/>
  <c r="AD61" i="47"/>
  <c r="O51" i="47"/>
  <c r="O59" i="47"/>
  <c r="AD47" i="47"/>
  <c r="AD48" i="47"/>
  <c r="AD57" i="47"/>
  <c r="O66" i="47"/>
  <c r="O27" i="47"/>
  <c r="O39" i="47"/>
  <c r="AD35" i="47"/>
  <c r="O41" i="47"/>
  <c r="AD25" i="47"/>
  <c r="AD45" i="47"/>
  <c r="AD27" i="47"/>
  <c r="AD41" i="47"/>
  <c r="O25" i="47"/>
  <c r="O57" i="47"/>
  <c r="AD66" i="47"/>
  <c r="AD39" i="47"/>
  <c r="O48" i="47"/>
  <c r="O45" i="47"/>
  <c r="AD38" i="47"/>
  <c r="O38" i="47"/>
  <c r="N28" i="46"/>
  <c r="N29" i="46"/>
  <c r="N30" i="46"/>
  <c r="N31" i="46"/>
  <c r="N33" i="46"/>
  <c r="N37" i="46"/>
  <c r="N36" i="46"/>
  <c r="N34" i="46"/>
  <c r="N44" i="46"/>
  <c r="N43" i="46"/>
  <c r="AU56" i="3" l="1"/>
  <c r="O35" i="47"/>
  <c r="N35" i="46"/>
  <c r="M55" i="46"/>
  <c r="L55" i="46"/>
  <c r="K55" i="46"/>
  <c r="J55" i="46"/>
  <c r="I55" i="46"/>
  <c r="H55" i="46"/>
  <c r="G55" i="46"/>
  <c r="F55" i="46"/>
  <c r="E55" i="46"/>
  <c r="C55" i="46"/>
  <c r="B55" i="46"/>
  <c r="AF53" i="3" l="1"/>
  <c r="AF55" i="46"/>
  <c r="N25" i="46" l="1"/>
  <c r="M34" i="44" l="1"/>
  <c r="L34" i="44"/>
  <c r="K34" i="44"/>
  <c r="J34" i="44"/>
  <c r="I34" i="44"/>
  <c r="H34" i="44"/>
  <c r="G34" i="44"/>
  <c r="F34" i="44"/>
  <c r="E34" i="44"/>
  <c r="D34" i="44"/>
  <c r="C34" i="44"/>
  <c r="B34" i="44"/>
  <c r="M27" i="44"/>
  <c r="L27" i="44"/>
  <c r="K27" i="44"/>
  <c r="J27" i="44"/>
  <c r="I27" i="44"/>
  <c r="H27" i="44"/>
  <c r="G27" i="44"/>
  <c r="F27" i="44"/>
  <c r="E27" i="44"/>
  <c r="D27" i="44"/>
  <c r="C27" i="44"/>
  <c r="M27" i="46"/>
  <c r="L27" i="46"/>
  <c r="K27" i="46"/>
  <c r="I27" i="46"/>
  <c r="H27" i="46"/>
  <c r="G27" i="46"/>
  <c r="F27" i="46"/>
  <c r="E27" i="46"/>
  <c r="D27" i="46"/>
  <c r="C27" i="46"/>
  <c r="B27" i="44"/>
  <c r="B27" i="46"/>
  <c r="B13" i="39"/>
  <c r="AF27" i="46" l="1"/>
  <c r="N62" i="44"/>
  <c r="N61" i="44"/>
  <c r="N60" i="44"/>
  <c r="N59" i="44"/>
  <c r="N58" i="44"/>
  <c r="N57" i="44"/>
  <c r="N56" i="44"/>
  <c r="N55" i="44"/>
  <c r="N54" i="44"/>
  <c r="N52" i="44"/>
  <c r="N51" i="44"/>
  <c r="N50" i="44"/>
  <c r="N49" i="44"/>
  <c r="N48" i="44"/>
  <c r="N46" i="44"/>
  <c r="N45" i="44"/>
  <c r="N43" i="44"/>
  <c r="N42" i="44"/>
  <c r="N40" i="44"/>
  <c r="N63" i="46"/>
  <c r="N60" i="46"/>
  <c r="N62" i="46"/>
  <c r="N61" i="46"/>
  <c r="N52" i="46"/>
  <c r="N59" i="46"/>
  <c r="N58" i="46"/>
  <c r="N57" i="46"/>
  <c r="N56" i="46"/>
  <c r="N54" i="46"/>
  <c r="N51" i="46"/>
  <c r="N53" i="46"/>
  <c r="N50" i="46"/>
  <c r="N49" i="46"/>
  <c r="N47" i="46"/>
  <c r="N46" i="46"/>
  <c r="B63" i="44"/>
  <c r="N21" i="44"/>
  <c r="N18" i="44"/>
  <c r="N21" i="46"/>
  <c r="N18" i="46"/>
  <c r="N23" i="46"/>
  <c r="N22" i="46"/>
  <c r="N19" i="46"/>
  <c r="N23" i="44"/>
  <c r="N26" i="44"/>
  <c r="N22" i="44"/>
  <c r="N19" i="44"/>
  <c r="N24" i="46"/>
  <c r="C63" i="44" l="1"/>
  <c r="D63" i="44"/>
  <c r="E63" i="44"/>
  <c r="F63" i="44"/>
  <c r="G63" i="44"/>
  <c r="H63" i="44"/>
  <c r="I63" i="44"/>
  <c r="J63" i="44"/>
  <c r="K63" i="44"/>
  <c r="L63" i="44"/>
  <c r="M63" i="44"/>
  <c r="M76" i="46" l="1"/>
  <c r="M20" i="46" s="1"/>
  <c r="J76" i="46"/>
  <c r="J20" i="46" s="1"/>
  <c r="I76" i="46"/>
  <c r="I20" i="46" s="1"/>
  <c r="F76" i="46"/>
  <c r="F20" i="46" s="1"/>
  <c r="E76" i="46"/>
  <c r="E20" i="46" s="1"/>
  <c r="B76" i="46"/>
  <c r="B20" i="46" s="1"/>
  <c r="N77" i="46"/>
  <c r="L76" i="46"/>
  <c r="L20" i="46" s="1"/>
  <c r="K76" i="46"/>
  <c r="K20" i="46" s="1"/>
  <c r="H76" i="46"/>
  <c r="H20" i="46" s="1"/>
  <c r="G76" i="46"/>
  <c r="G20" i="46" s="1"/>
  <c r="D76" i="46"/>
  <c r="D20" i="46" s="1"/>
  <c r="C76" i="46"/>
  <c r="C20" i="46" s="1"/>
  <c r="N74" i="46"/>
  <c r="N73" i="46"/>
  <c r="M72" i="46"/>
  <c r="M39" i="46" s="1"/>
  <c r="L72" i="46"/>
  <c r="L39" i="46" s="1"/>
  <c r="K72" i="46"/>
  <c r="K39" i="46" s="1"/>
  <c r="J72" i="46"/>
  <c r="J39" i="46" s="1"/>
  <c r="I72" i="46"/>
  <c r="I39" i="46" s="1"/>
  <c r="H72" i="46"/>
  <c r="H39" i="46" s="1"/>
  <c r="G72" i="46"/>
  <c r="G39" i="46" s="1"/>
  <c r="F72" i="46"/>
  <c r="F39" i="46" s="1"/>
  <c r="E72" i="46"/>
  <c r="E39" i="46" s="1"/>
  <c r="D72" i="46"/>
  <c r="D39" i="46" s="1"/>
  <c r="C72" i="46"/>
  <c r="C39" i="46" s="1"/>
  <c r="B72" i="46"/>
  <c r="N70" i="46"/>
  <c r="N64" i="46"/>
  <c r="M48" i="46"/>
  <c r="L48" i="46"/>
  <c r="K48" i="46"/>
  <c r="J48" i="46"/>
  <c r="I48" i="46"/>
  <c r="H48" i="46"/>
  <c r="G48" i="46"/>
  <c r="F48" i="46"/>
  <c r="E48" i="46"/>
  <c r="C48" i="46"/>
  <c r="B48" i="46"/>
  <c r="AF48" i="46" s="1"/>
  <c r="N41" i="46"/>
  <c r="M45" i="46"/>
  <c r="L45" i="46"/>
  <c r="K45" i="46"/>
  <c r="J45" i="46"/>
  <c r="I45" i="46"/>
  <c r="H45" i="46"/>
  <c r="G45" i="46"/>
  <c r="F45" i="46"/>
  <c r="E45" i="46"/>
  <c r="D45" i="46"/>
  <c r="C45" i="46"/>
  <c r="B45" i="46"/>
  <c r="Q14" i="46"/>
  <c r="C39" i="44"/>
  <c r="D39" i="44"/>
  <c r="E39" i="44"/>
  <c r="F39" i="44"/>
  <c r="G39" i="44"/>
  <c r="H39" i="44"/>
  <c r="I39" i="44"/>
  <c r="J39" i="44"/>
  <c r="K39" i="44"/>
  <c r="L39" i="44"/>
  <c r="M39" i="44"/>
  <c r="B39" i="44"/>
  <c r="N35" i="44"/>
  <c r="N36" i="44"/>
  <c r="N33" i="44"/>
  <c r="N28" i="44"/>
  <c r="N30" i="44"/>
  <c r="N31" i="44"/>
  <c r="N32" i="44"/>
  <c r="N29" i="44"/>
  <c r="N24" i="44"/>
  <c r="C53" i="44"/>
  <c r="D53" i="44"/>
  <c r="E53" i="44"/>
  <c r="F53" i="44"/>
  <c r="G53" i="44"/>
  <c r="H53" i="44"/>
  <c r="I53" i="44"/>
  <c r="J53" i="44"/>
  <c r="K53" i="44"/>
  <c r="L53" i="44"/>
  <c r="M53" i="44"/>
  <c r="B53" i="44"/>
  <c r="C47" i="44"/>
  <c r="D47" i="44"/>
  <c r="E47" i="44"/>
  <c r="F47" i="44"/>
  <c r="G47" i="44"/>
  <c r="H47" i="44"/>
  <c r="I47" i="44"/>
  <c r="J47" i="44"/>
  <c r="K47" i="44"/>
  <c r="L47" i="44"/>
  <c r="M47" i="44"/>
  <c r="B47" i="44"/>
  <c r="C44" i="44"/>
  <c r="D44" i="44"/>
  <c r="E44" i="44"/>
  <c r="F44" i="44"/>
  <c r="G44" i="44"/>
  <c r="H44" i="44"/>
  <c r="I44" i="44"/>
  <c r="J44" i="44"/>
  <c r="K44" i="44"/>
  <c r="L44" i="44"/>
  <c r="M44" i="44"/>
  <c r="B44" i="44"/>
  <c r="C41" i="44"/>
  <c r="D41" i="44"/>
  <c r="E41" i="44"/>
  <c r="F41" i="44"/>
  <c r="G41" i="44"/>
  <c r="H41" i="44"/>
  <c r="I41" i="44"/>
  <c r="J41" i="44"/>
  <c r="K41" i="44"/>
  <c r="L41" i="44"/>
  <c r="M41" i="44"/>
  <c r="B41" i="44"/>
  <c r="N76" i="44"/>
  <c r="AF45" i="46" l="1"/>
  <c r="AF20" i="46"/>
  <c r="B39" i="46"/>
  <c r="AF39" i="46" s="1"/>
  <c r="J38" i="46"/>
  <c r="N40" i="46"/>
  <c r="F38" i="46"/>
  <c r="B17" i="46"/>
  <c r="C38" i="46"/>
  <c r="G38" i="46"/>
  <c r="K38" i="46"/>
  <c r="D38" i="46"/>
  <c r="H38" i="46"/>
  <c r="L38" i="46"/>
  <c r="C17" i="46"/>
  <c r="E38" i="46"/>
  <c r="I38" i="46"/>
  <c r="M38" i="46"/>
  <c r="N41" i="44"/>
  <c r="N44" i="44"/>
  <c r="N47" i="44"/>
  <c r="N53" i="44"/>
  <c r="N45" i="46"/>
  <c r="N48" i="46"/>
  <c r="N55" i="46"/>
  <c r="N39" i="44"/>
  <c r="E17" i="46"/>
  <c r="M17" i="46"/>
  <c r="D17" i="46"/>
  <c r="L17" i="46"/>
  <c r="F17" i="46"/>
  <c r="N27" i="46"/>
  <c r="N72" i="46"/>
  <c r="N39" i="46" s="1"/>
  <c r="N76" i="46"/>
  <c r="N78" i="46"/>
  <c r="N63" i="44"/>
  <c r="N27" i="44"/>
  <c r="N34" i="44"/>
  <c r="B38" i="46" l="1"/>
  <c r="AF38" i="46" s="1"/>
  <c r="D66" i="46"/>
  <c r="K17" i="46"/>
  <c r="J17" i="46"/>
  <c r="I17" i="46"/>
  <c r="E66" i="46"/>
  <c r="H17" i="46"/>
  <c r="C66" i="46"/>
  <c r="F66" i="46"/>
  <c r="G17" i="46"/>
  <c r="L66" i="46"/>
  <c r="M66" i="46"/>
  <c r="N20" i="46"/>
  <c r="AF17" i="46" l="1"/>
  <c r="AC42" i="46"/>
  <c r="K66" i="46"/>
  <c r="AA48" i="46" s="1"/>
  <c r="J66" i="46"/>
  <c r="Z42" i="46" s="1"/>
  <c r="B66" i="46"/>
  <c r="R29" i="46" s="1"/>
  <c r="N38" i="46"/>
  <c r="I66" i="46"/>
  <c r="Y22" i="46" s="1"/>
  <c r="H66" i="46"/>
  <c r="X24" i="46" s="1"/>
  <c r="V42" i="46"/>
  <c r="AB32" i="46"/>
  <c r="AB42" i="46"/>
  <c r="S42" i="46"/>
  <c r="T32" i="46"/>
  <c r="T42" i="46"/>
  <c r="U32" i="46"/>
  <c r="U42" i="46"/>
  <c r="V17" i="46"/>
  <c r="V32" i="46"/>
  <c r="AA17" i="46"/>
  <c r="AA32" i="46"/>
  <c r="S32" i="46"/>
  <c r="AC32" i="46"/>
  <c r="AF49" i="3"/>
  <c r="AU57" i="3" s="1"/>
  <c r="AC21" i="46"/>
  <c r="AC29" i="46"/>
  <c r="AC34" i="46"/>
  <c r="AC41" i="46"/>
  <c r="AC46" i="46"/>
  <c r="AC50" i="46"/>
  <c r="AC55" i="46"/>
  <c r="AC52" i="46"/>
  <c r="AC62" i="46"/>
  <c r="AC18" i="46"/>
  <c r="AC22" i="46"/>
  <c r="AC26" i="46"/>
  <c r="AC30" i="46"/>
  <c r="AC35" i="46"/>
  <c r="AC43" i="46"/>
  <c r="AC47" i="46"/>
  <c r="AC53" i="46"/>
  <c r="AC56" i="46"/>
  <c r="AC59" i="46"/>
  <c r="AC63" i="46"/>
  <c r="AC19" i="46"/>
  <c r="AC23" i="46"/>
  <c r="AC27" i="46"/>
  <c r="AC31" i="46"/>
  <c r="AC37" i="46"/>
  <c r="AC48" i="46"/>
  <c r="AC51" i="46"/>
  <c r="AC57" i="46"/>
  <c r="AC60" i="46"/>
  <c r="AC24" i="46"/>
  <c r="AC28" i="46"/>
  <c r="AC33" i="46"/>
  <c r="AC36" i="46"/>
  <c r="AC44" i="46"/>
  <c r="AC45" i="46"/>
  <c r="AC49" i="46"/>
  <c r="AC54" i="46"/>
  <c r="AC58" i="46"/>
  <c r="AC61" i="46"/>
  <c r="AC66" i="46"/>
  <c r="AC25" i="46"/>
  <c r="AC64" i="46"/>
  <c r="AC39" i="46"/>
  <c r="AC40" i="46"/>
  <c r="AC20" i="46"/>
  <c r="AC17" i="46"/>
  <c r="AC38" i="46"/>
  <c r="AB38" i="46"/>
  <c r="AB19" i="46"/>
  <c r="AB21" i="46"/>
  <c r="AB23" i="46"/>
  <c r="AB27" i="46"/>
  <c r="AB29" i="46"/>
  <c r="AB31" i="46"/>
  <c r="AB34" i="46"/>
  <c r="AB37" i="46"/>
  <c r="AB41" i="46"/>
  <c r="AB46" i="46"/>
  <c r="AB48" i="46"/>
  <c r="AB50" i="46"/>
  <c r="AB51" i="46"/>
  <c r="AB55" i="46"/>
  <c r="AB57" i="46"/>
  <c r="AB52" i="46"/>
  <c r="AB60" i="46"/>
  <c r="AB62" i="46"/>
  <c r="AB18" i="46"/>
  <c r="AB22" i="46"/>
  <c r="AB24" i="46"/>
  <c r="AB26" i="46"/>
  <c r="AB28" i="46"/>
  <c r="AB30" i="46"/>
  <c r="AB33" i="46"/>
  <c r="AB35" i="46"/>
  <c r="AB36" i="46"/>
  <c r="AB44" i="46"/>
  <c r="AB43" i="46"/>
  <c r="AB45" i="46"/>
  <c r="AB47" i="46"/>
  <c r="AB49" i="46"/>
  <c r="AB53" i="46"/>
  <c r="AB54" i="46"/>
  <c r="AB56" i="46"/>
  <c r="AB58" i="46"/>
  <c r="AB59" i="46"/>
  <c r="AB61" i="46"/>
  <c r="AB63" i="46"/>
  <c r="AB66" i="46"/>
  <c r="AB25" i="46"/>
  <c r="AB64" i="46"/>
  <c r="AB20" i="46"/>
  <c r="AB39" i="46"/>
  <c r="AB40" i="46"/>
  <c r="AB17" i="46"/>
  <c r="AA23" i="46"/>
  <c r="AA27" i="46"/>
  <c r="AA31" i="46"/>
  <c r="AA37" i="46"/>
  <c r="AA40" i="46"/>
  <c r="AA59" i="46"/>
  <c r="AA64" i="46"/>
  <c r="AA22" i="46"/>
  <c r="AA39" i="46"/>
  <c r="AA53" i="46"/>
  <c r="AA33" i="46"/>
  <c r="AA36" i="46"/>
  <c r="AA44" i="46"/>
  <c r="AA45" i="46"/>
  <c r="AA49" i="46"/>
  <c r="AA66" i="46"/>
  <c r="AA18" i="46"/>
  <c r="AA30" i="46"/>
  <c r="AA43" i="46"/>
  <c r="AA56" i="46"/>
  <c r="AA29" i="46"/>
  <c r="AA34" i="46"/>
  <c r="AA38" i="46"/>
  <c r="AA41" i="46"/>
  <c r="AA46" i="46"/>
  <c r="AA62" i="46"/>
  <c r="AA26" i="46"/>
  <c r="AA35" i="46"/>
  <c r="AA47" i="46"/>
  <c r="AA63" i="46"/>
  <c r="Y52" i="46"/>
  <c r="AF39" i="3"/>
  <c r="AN57" i="3" s="1"/>
  <c r="G66" i="46"/>
  <c r="V19" i="46"/>
  <c r="V56" i="46"/>
  <c r="V59" i="46"/>
  <c r="V47" i="46"/>
  <c r="V63" i="46"/>
  <c r="V53" i="46"/>
  <c r="V62" i="46"/>
  <c r="V46" i="46"/>
  <c r="V29" i="46"/>
  <c r="V39" i="46"/>
  <c r="V66" i="46"/>
  <c r="V49" i="46"/>
  <c r="V33" i="46"/>
  <c r="V43" i="46"/>
  <c r="V60" i="46"/>
  <c r="V27" i="46"/>
  <c r="V52" i="46"/>
  <c r="V41" i="46"/>
  <c r="V30" i="46"/>
  <c r="V61" i="46"/>
  <c r="V45" i="46"/>
  <c r="V28" i="46"/>
  <c r="V35" i="46"/>
  <c r="V57" i="46"/>
  <c r="V40" i="46"/>
  <c r="V23" i="46"/>
  <c r="V55" i="46"/>
  <c r="V38" i="46"/>
  <c r="V22" i="46"/>
  <c r="V21" i="46"/>
  <c r="V58" i="46"/>
  <c r="V44" i="46"/>
  <c r="V24" i="46"/>
  <c r="V26" i="46"/>
  <c r="V51" i="46"/>
  <c r="V37" i="46"/>
  <c r="V50" i="46"/>
  <c r="V34" i="46"/>
  <c r="V18" i="46"/>
  <c r="V54" i="46"/>
  <c r="V36" i="46"/>
  <c r="V64" i="46"/>
  <c r="V48" i="46"/>
  <c r="V31" i="46"/>
  <c r="V25" i="46"/>
  <c r="V20" i="46"/>
  <c r="AF38" i="3"/>
  <c r="AM57" i="3" s="1"/>
  <c r="U22" i="46"/>
  <c r="U29" i="46"/>
  <c r="U34" i="46"/>
  <c r="U44" i="46"/>
  <c r="U46" i="46"/>
  <c r="U50" i="46"/>
  <c r="U60" i="46"/>
  <c r="U62" i="46"/>
  <c r="U23" i="46"/>
  <c r="U31" i="46"/>
  <c r="U51" i="46"/>
  <c r="U52" i="46"/>
  <c r="U28" i="46"/>
  <c r="U33" i="46"/>
  <c r="U54" i="46"/>
  <c r="U66" i="46"/>
  <c r="U18" i="46"/>
  <c r="U21" i="46"/>
  <c r="U26" i="46"/>
  <c r="U30" i="46"/>
  <c r="U43" i="46"/>
  <c r="U47" i="46"/>
  <c r="U53" i="46"/>
  <c r="U57" i="46"/>
  <c r="U59" i="46"/>
  <c r="U63" i="46"/>
  <c r="U19" i="46"/>
  <c r="U37" i="46"/>
  <c r="U56" i="46"/>
  <c r="U24" i="46"/>
  <c r="U36" i="46"/>
  <c r="U49" i="46"/>
  <c r="U58" i="46"/>
  <c r="U61" i="46"/>
  <c r="U25" i="46"/>
  <c r="U64" i="46"/>
  <c r="U55" i="46"/>
  <c r="U27" i="46"/>
  <c r="U35" i="46"/>
  <c r="U39" i="46"/>
  <c r="U40" i="46"/>
  <c r="U45" i="46"/>
  <c r="U48" i="46"/>
  <c r="U20" i="46"/>
  <c r="U41" i="46"/>
  <c r="U38" i="46"/>
  <c r="U17" i="46"/>
  <c r="S17" i="46"/>
  <c r="S22" i="46"/>
  <c r="S25" i="46"/>
  <c r="S29" i="46"/>
  <c r="S34" i="46"/>
  <c r="S44" i="46"/>
  <c r="S41" i="46"/>
  <c r="S46" i="46"/>
  <c r="S50" i="46"/>
  <c r="S55" i="46"/>
  <c r="S59" i="46"/>
  <c r="S60" i="46"/>
  <c r="S33" i="46"/>
  <c r="S62" i="46"/>
  <c r="S18" i="46"/>
  <c r="S21" i="46"/>
  <c r="S26" i="46"/>
  <c r="S30" i="46"/>
  <c r="S35" i="46"/>
  <c r="S38" i="46"/>
  <c r="S43" i="46"/>
  <c r="S47" i="46"/>
  <c r="S53" i="46"/>
  <c r="S57" i="46"/>
  <c r="S52" i="46"/>
  <c r="S63" i="46"/>
  <c r="S20" i="46"/>
  <c r="S28" i="46"/>
  <c r="S36" i="46"/>
  <c r="S45" i="46"/>
  <c r="S54" i="46"/>
  <c r="S66" i="46"/>
  <c r="S19" i="46"/>
  <c r="S23" i="46"/>
  <c r="S27" i="46"/>
  <c r="S31" i="46"/>
  <c r="S37" i="46"/>
  <c r="S39" i="46"/>
  <c r="S48" i="46"/>
  <c r="S51" i="46"/>
  <c r="S56" i="46"/>
  <c r="S61" i="46"/>
  <c r="S64" i="46"/>
  <c r="S24" i="46"/>
  <c r="S40" i="46"/>
  <c r="S49" i="46"/>
  <c r="S58" i="46"/>
  <c r="N17" i="46"/>
  <c r="AA52" i="46" l="1"/>
  <c r="AA57" i="46"/>
  <c r="AA55" i="46"/>
  <c r="AA58" i="46"/>
  <c r="AA51" i="46"/>
  <c r="AF47" i="3"/>
  <c r="AS57" i="3" s="1"/>
  <c r="AA25" i="46"/>
  <c r="AA61" i="46"/>
  <c r="AA28" i="46"/>
  <c r="AA19" i="46"/>
  <c r="AA21" i="46"/>
  <c r="AA24" i="46"/>
  <c r="Z37" i="46"/>
  <c r="AA50" i="46"/>
  <c r="AA60" i="46"/>
  <c r="AA54" i="46"/>
  <c r="AA20" i="46"/>
  <c r="Z59" i="46"/>
  <c r="Z41" i="46"/>
  <c r="AF66" i="46"/>
  <c r="Z58" i="46"/>
  <c r="Z35" i="46"/>
  <c r="Z24" i="46"/>
  <c r="AF48" i="3"/>
  <c r="AT57" i="3" s="1"/>
  <c r="Z17" i="46"/>
  <c r="Z53" i="46"/>
  <c r="Z50" i="46"/>
  <c r="Z66" i="46"/>
  <c r="Z33" i="46"/>
  <c r="Z48" i="46"/>
  <c r="Z39" i="46"/>
  <c r="Z18" i="46"/>
  <c r="Z46" i="46"/>
  <c r="Z61" i="46"/>
  <c r="Z28" i="46"/>
  <c r="Z40" i="46"/>
  <c r="Z63" i="46"/>
  <c r="Z43" i="46"/>
  <c r="Z38" i="46"/>
  <c r="Z54" i="46"/>
  <c r="Z20" i="46"/>
  <c r="Z31" i="46"/>
  <c r="Z47" i="46"/>
  <c r="Z26" i="46"/>
  <c r="Z34" i="46"/>
  <c r="Z49" i="46"/>
  <c r="Z64" i="46"/>
  <c r="Z27" i="46"/>
  <c r="Z30" i="46"/>
  <c r="Z62" i="46"/>
  <c r="Z29" i="46"/>
  <c r="Z45" i="46"/>
  <c r="Z60" i="46"/>
  <c r="Z23" i="46"/>
  <c r="Z56" i="46"/>
  <c r="Z52" i="46"/>
  <c r="Z25" i="46"/>
  <c r="Z44" i="46"/>
  <c r="Z57" i="46"/>
  <c r="Z19" i="46"/>
  <c r="Z22" i="46"/>
  <c r="Z55" i="46"/>
  <c r="Z21" i="46"/>
  <c r="Z36" i="46"/>
  <c r="Z51" i="46"/>
  <c r="AF45" i="3"/>
  <c r="AR57" i="3" s="1"/>
  <c r="R56" i="46"/>
  <c r="AA42" i="46"/>
  <c r="E68" i="32"/>
  <c r="R33" i="46"/>
  <c r="R38" i="46"/>
  <c r="R54" i="46"/>
  <c r="R39" i="46"/>
  <c r="R48" i="46"/>
  <c r="R60" i="46"/>
  <c r="Y44" i="46"/>
  <c r="Y64" i="46"/>
  <c r="R35" i="46"/>
  <c r="Y60" i="46"/>
  <c r="R44" i="46"/>
  <c r="AJ57" i="3"/>
  <c r="R46" i="46"/>
  <c r="Y47" i="46"/>
  <c r="R28" i="46"/>
  <c r="Y39" i="46"/>
  <c r="Z32" i="46"/>
  <c r="R34" i="46"/>
  <c r="R26" i="46"/>
  <c r="R40" i="46"/>
  <c r="R41" i="46"/>
  <c r="R47" i="46"/>
  <c r="Y36" i="46"/>
  <c r="Y43" i="46"/>
  <c r="R37" i="46"/>
  <c r="R51" i="46"/>
  <c r="Y57" i="46"/>
  <c r="Y55" i="46"/>
  <c r="R32" i="46"/>
  <c r="R62" i="46"/>
  <c r="R49" i="46"/>
  <c r="R43" i="46"/>
  <c r="R24" i="46"/>
  <c r="R23" i="46"/>
  <c r="R57" i="46"/>
  <c r="R58" i="46"/>
  <c r="R50" i="46"/>
  <c r="R21" i="46"/>
  <c r="R52" i="46"/>
  <c r="R27" i="46"/>
  <c r="R61" i="46"/>
  <c r="Y23" i="46"/>
  <c r="Y50" i="46"/>
  <c r="R45" i="46"/>
  <c r="R20" i="46"/>
  <c r="R66" i="46"/>
  <c r="R55" i="46"/>
  <c r="R19" i="46"/>
  <c r="R63" i="46"/>
  <c r="R30" i="46"/>
  <c r="R64" i="46"/>
  <c r="Y19" i="46"/>
  <c r="Y25" i="46"/>
  <c r="R53" i="46"/>
  <c r="R18" i="46"/>
  <c r="R17" i="46"/>
  <c r="R22" i="46"/>
  <c r="R59" i="46"/>
  <c r="R31" i="46"/>
  <c r="R25" i="46"/>
  <c r="R36" i="46"/>
  <c r="Y45" i="46"/>
  <c r="AF44" i="3"/>
  <c r="AQ57" i="3" s="1"/>
  <c r="R42" i="46"/>
  <c r="Y33" i="46"/>
  <c r="Y63" i="46"/>
  <c r="Y46" i="46"/>
  <c r="Y28" i="46"/>
  <c r="Y59" i="46"/>
  <c r="Y41" i="46"/>
  <c r="Y24" i="46"/>
  <c r="Y56" i="46"/>
  <c r="Y38" i="46"/>
  <c r="Y20" i="46"/>
  <c r="Y53" i="46"/>
  <c r="Y34" i="46"/>
  <c r="Y29" i="46"/>
  <c r="Y42" i="46"/>
  <c r="Y32" i="46"/>
  <c r="Y51" i="46"/>
  <c r="Y35" i="46"/>
  <c r="Y17" i="46"/>
  <c r="Y66" i="46"/>
  <c r="Y48" i="46"/>
  <c r="Y30" i="46"/>
  <c r="Y61" i="46"/>
  <c r="Y40" i="46"/>
  <c r="Y26" i="46"/>
  <c r="Y58" i="46"/>
  <c r="Y37" i="46"/>
  <c r="Y21" i="46"/>
  <c r="Y54" i="46"/>
  <c r="Y31" i="46"/>
  <c r="Y18" i="46"/>
  <c r="Y49" i="46"/>
  <c r="Y27" i="46"/>
  <c r="Y62" i="46"/>
  <c r="X56" i="46"/>
  <c r="X50" i="46"/>
  <c r="X43" i="46"/>
  <c r="X41" i="46"/>
  <c r="X32" i="46"/>
  <c r="X63" i="46"/>
  <c r="X38" i="46"/>
  <c r="X57" i="46"/>
  <c r="X20" i="46"/>
  <c r="X51" i="46"/>
  <c r="X59" i="46"/>
  <c r="X48" i="46"/>
  <c r="X55" i="46"/>
  <c r="X54" i="46"/>
  <c r="X49" i="46"/>
  <c r="X47" i="46"/>
  <c r="X37" i="46"/>
  <c r="X35" i="46"/>
  <c r="X26" i="46"/>
  <c r="X28" i="46"/>
  <c r="X21" i="46"/>
  <c r="X53" i="46"/>
  <c r="X31" i="46"/>
  <c r="X27" i="46"/>
  <c r="X23" i="46"/>
  <c r="X46" i="46"/>
  <c r="X30" i="46"/>
  <c r="X34" i="46"/>
  <c r="X18" i="46"/>
  <c r="X19" i="46"/>
  <c r="AF43" i="3"/>
  <c r="AP57" i="3" s="1"/>
  <c r="X61" i="46"/>
  <c r="X62" i="46"/>
  <c r="X17" i="46"/>
  <c r="X58" i="46"/>
  <c r="X52" i="46"/>
  <c r="X29" i="46"/>
  <c r="X39" i="46"/>
  <c r="X45" i="46"/>
  <c r="X40" i="46"/>
  <c r="X44" i="46"/>
  <c r="X22" i="46"/>
  <c r="X64" i="46"/>
  <c r="X36" i="46"/>
  <c r="X66" i="46"/>
  <c r="X25" i="46"/>
  <c r="X33" i="46"/>
  <c r="X60" i="46"/>
  <c r="X42" i="46"/>
  <c r="W42" i="46"/>
  <c r="AF35" i="3"/>
  <c r="AK57" i="3" s="1"/>
  <c r="W17" i="46"/>
  <c r="W32" i="46"/>
  <c r="AI56" i="3"/>
  <c r="C17" i="32"/>
  <c r="AF40" i="3"/>
  <c r="AO57" i="3" s="1"/>
  <c r="W22" i="46"/>
  <c r="W29" i="46"/>
  <c r="W34" i="46"/>
  <c r="W41" i="46"/>
  <c r="W46" i="46"/>
  <c r="W50" i="46"/>
  <c r="W55" i="46"/>
  <c r="W52" i="46"/>
  <c r="W62" i="46"/>
  <c r="W19" i="46"/>
  <c r="W27" i="46"/>
  <c r="W31" i="46"/>
  <c r="W48" i="46"/>
  <c r="W57" i="46"/>
  <c r="W28" i="46"/>
  <c r="W36" i="46"/>
  <c r="W45" i="46"/>
  <c r="W54" i="46"/>
  <c r="W61" i="46"/>
  <c r="W18" i="46"/>
  <c r="W21" i="46"/>
  <c r="W26" i="46"/>
  <c r="W30" i="46"/>
  <c r="W35" i="46"/>
  <c r="W43" i="46"/>
  <c r="W47" i="46"/>
  <c r="W53" i="46"/>
  <c r="W56" i="46"/>
  <c r="W59" i="46"/>
  <c r="W63" i="46"/>
  <c r="W23" i="46"/>
  <c r="W37" i="46"/>
  <c r="W51" i="46"/>
  <c r="W60" i="46"/>
  <c r="W24" i="46"/>
  <c r="W33" i="46"/>
  <c r="W44" i="46"/>
  <c r="W49" i="46"/>
  <c r="W58" i="46"/>
  <c r="W66" i="46"/>
  <c r="W25" i="46"/>
  <c r="W64" i="46"/>
  <c r="W39" i="46"/>
  <c r="W40" i="46"/>
  <c r="W20" i="46"/>
  <c r="W38" i="46"/>
  <c r="AF36" i="3"/>
  <c r="AL57" i="3" s="1"/>
  <c r="T24" i="46"/>
  <c r="T28" i="46"/>
  <c r="T33" i="46"/>
  <c r="T36" i="46"/>
  <c r="T45" i="46"/>
  <c r="T49" i="46"/>
  <c r="T54" i="46"/>
  <c r="T58" i="46"/>
  <c r="T62" i="46"/>
  <c r="T66" i="46"/>
  <c r="T27" i="46"/>
  <c r="T22" i="46"/>
  <c r="T29" i="46"/>
  <c r="T34" i="46"/>
  <c r="T44" i="46"/>
  <c r="T41" i="46"/>
  <c r="T46" i="46"/>
  <c r="T50" i="46"/>
  <c r="T55" i="46"/>
  <c r="T59" i="46"/>
  <c r="T60" i="46"/>
  <c r="T23" i="46"/>
  <c r="T37" i="46"/>
  <c r="T51" i="46"/>
  <c r="T56" i="46"/>
  <c r="T18" i="46"/>
  <c r="T21" i="46"/>
  <c r="T26" i="46"/>
  <c r="T30" i="46"/>
  <c r="T35" i="46"/>
  <c r="T43" i="46"/>
  <c r="T47" i="46"/>
  <c r="T53" i="46"/>
  <c r="T57" i="46"/>
  <c r="T52" i="46"/>
  <c r="T63" i="46"/>
  <c r="T19" i="46"/>
  <c r="T31" i="46"/>
  <c r="T48" i="46"/>
  <c r="T61" i="46"/>
  <c r="T25" i="46"/>
  <c r="T64" i="46"/>
  <c r="T39" i="46"/>
  <c r="T40" i="46"/>
  <c r="T20" i="46"/>
  <c r="T38" i="46"/>
  <c r="T17" i="46"/>
  <c r="N66" i="46"/>
  <c r="AF50" i="3" l="1"/>
  <c r="E36" i="32"/>
  <c r="E33" i="32"/>
  <c r="E27" i="32"/>
  <c r="E48" i="32"/>
  <c r="E58" i="32"/>
  <c r="E51" i="32"/>
  <c r="E32" i="32"/>
  <c r="E25" i="32"/>
  <c r="E39" i="32"/>
  <c r="E19" i="32"/>
  <c r="E43" i="32"/>
  <c r="E38" i="32"/>
  <c r="E64" i="32"/>
  <c r="E35" i="32"/>
  <c r="E42" i="32"/>
  <c r="E22" i="32"/>
  <c r="E63" i="32"/>
  <c r="E24" i="32"/>
  <c r="E56" i="32"/>
  <c r="E40" i="32"/>
  <c r="E37" i="32"/>
  <c r="E66" i="32"/>
  <c r="E26" i="32"/>
  <c r="E30" i="32"/>
  <c r="E46" i="32"/>
  <c r="E23" i="32"/>
  <c r="E50" i="32"/>
  <c r="E21" i="32"/>
  <c r="E59" i="32"/>
  <c r="E44" i="32"/>
  <c r="E57" i="32"/>
  <c r="E41" i="32"/>
  <c r="E20" i="32"/>
  <c r="E47" i="32"/>
  <c r="E18" i="32"/>
  <c r="E45" i="32"/>
  <c r="E55" i="32"/>
  <c r="E34" i="32"/>
  <c r="E61" i="32"/>
  <c r="E65" i="32"/>
  <c r="E29" i="32"/>
  <c r="E60" i="32"/>
  <c r="E62" i="32"/>
  <c r="E31" i="32"/>
  <c r="E28" i="32"/>
  <c r="E49" i="32"/>
  <c r="O26" i="46"/>
  <c r="AD42" i="46"/>
  <c r="O42" i="46"/>
  <c r="AD32" i="46"/>
  <c r="O32" i="46"/>
  <c r="AD26" i="46"/>
  <c r="AD30" i="46"/>
  <c r="AD36" i="46"/>
  <c r="AD44" i="46"/>
  <c r="AD47" i="46"/>
  <c r="AD54" i="46"/>
  <c r="AD59" i="46"/>
  <c r="AD61" i="46"/>
  <c r="AD19" i="46"/>
  <c r="AD21" i="46"/>
  <c r="AD23" i="46"/>
  <c r="AD27" i="46"/>
  <c r="AD29" i="46"/>
  <c r="AD31" i="46"/>
  <c r="AD34" i="46"/>
  <c r="AD37" i="46"/>
  <c r="AD41" i="46"/>
  <c r="AD46" i="46"/>
  <c r="AD48" i="46"/>
  <c r="AD50" i="46"/>
  <c r="AD51" i="46"/>
  <c r="AD55" i="46"/>
  <c r="AD57" i="46"/>
  <c r="AD52" i="46"/>
  <c r="AD60" i="46"/>
  <c r="AD62" i="46"/>
  <c r="AD22" i="46"/>
  <c r="AD33" i="46"/>
  <c r="AD43" i="46"/>
  <c r="AD49" i="46"/>
  <c r="AD56" i="46"/>
  <c r="AD66" i="46"/>
  <c r="AD18" i="46"/>
  <c r="AD24" i="46"/>
  <c r="AD28" i="46"/>
  <c r="AD35" i="46"/>
  <c r="AD45" i="46"/>
  <c r="AD53" i="46"/>
  <c r="AD58" i="46"/>
  <c r="AD63" i="46"/>
  <c r="AD25" i="46"/>
  <c r="AD64" i="46"/>
  <c r="AD39" i="46"/>
  <c r="AD40" i="46"/>
  <c r="AD20" i="46"/>
  <c r="AD38" i="46"/>
  <c r="AD17" i="46"/>
  <c r="AF41" i="3"/>
  <c r="O24" i="46"/>
  <c r="O28" i="46"/>
  <c r="O33" i="46"/>
  <c r="O36" i="46"/>
  <c r="O44" i="46"/>
  <c r="O45" i="46"/>
  <c r="O49" i="46"/>
  <c r="O54" i="46"/>
  <c r="O58" i="46"/>
  <c r="O61" i="46"/>
  <c r="O37" i="46"/>
  <c r="O25" i="46"/>
  <c r="O29" i="46"/>
  <c r="O34" i="46"/>
  <c r="O38" i="46"/>
  <c r="O41" i="46"/>
  <c r="O46" i="46"/>
  <c r="O50" i="46"/>
  <c r="O55" i="46"/>
  <c r="O52" i="46"/>
  <c r="O62" i="46"/>
  <c r="O27" i="46"/>
  <c r="O31" i="46"/>
  <c r="O40" i="46"/>
  <c r="O48" i="46"/>
  <c r="O57" i="46"/>
  <c r="O64" i="46"/>
  <c r="O30" i="46"/>
  <c r="O39" i="46"/>
  <c r="O43" i="46"/>
  <c r="O47" i="46"/>
  <c r="O53" i="46"/>
  <c r="O56" i="46"/>
  <c r="O59" i="46"/>
  <c r="O63" i="46"/>
  <c r="O51" i="46"/>
  <c r="O60" i="46"/>
  <c r="AF37" i="3"/>
  <c r="O19" i="46"/>
  <c r="O18" i="46"/>
  <c r="O21" i="46"/>
  <c r="O17" i="46"/>
  <c r="O20" i="46"/>
  <c r="O22" i="46"/>
  <c r="O23" i="46"/>
  <c r="N73" i="44"/>
  <c r="N72" i="44"/>
  <c r="M71" i="44"/>
  <c r="M38" i="44" s="1"/>
  <c r="M37" i="44" s="1"/>
  <c r="L71" i="44"/>
  <c r="L38" i="44" s="1"/>
  <c r="L37" i="44" s="1"/>
  <c r="K71" i="44"/>
  <c r="K38" i="44" s="1"/>
  <c r="K37" i="44" s="1"/>
  <c r="J71" i="44"/>
  <c r="J38" i="44" s="1"/>
  <c r="J37" i="44" s="1"/>
  <c r="I71" i="44"/>
  <c r="I38" i="44" s="1"/>
  <c r="I37" i="44" s="1"/>
  <c r="H71" i="44"/>
  <c r="H38" i="44" s="1"/>
  <c r="H37" i="44" s="1"/>
  <c r="G71" i="44"/>
  <c r="G38" i="44" s="1"/>
  <c r="G37" i="44" s="1"/>
  <c r="F71" i="44"/>
  <c r="F38" i="44" s="1"/>
  <c r="F37" i="44" s="1"/>
  <c r="E71" i="44"/>
  <c r="E38" i="44" s="1"/>
  <c r="E37" i="44" s="1"/>
  <c r="D71" i="44"/>
  <c r="D38" i="44" s="1"/>
  <c r="D37" i="44" s="1"/>
  <c r="C71" i="44"/>
  <c r="C38" i="44" s="1"/>
  <c r="C37" i="44" s="1"/>
  <c r="B71" i="44"/>
  <c r="B38" i="44" s="1"/>
  <c r="B37" i="44" s="1"/>
  <c r="N69" i="44"/>
  <c r="AE62" i="44"/>
  <c r="AE58" i="44"/>
  <c r="AF51" i="3" l="1"/>
  <c r="AF46" i="3"/>
  <c r="O35" i="46"/>
  <c r="N38" i="44"/>
  <c r="N71" i="44"/>
  <c r="AE24" i="44"/>
  <c r="AE57" i="44"/>
  <c r="AE52" i="44"/>
  <c r="AE53" i="44"/>
  <c r="AE51" i="44"/>
  <c r="AE50" i="44"/>
  <c r="AE40" i="44"/>
  <c r="AE39" i="44"/>
  <c r="AE37" i="44"/>
  <c r="AE49" i="44"/>
  <c r="AE48" i="44"/>
  <c r="AE47" i="44"/>
  <c r="AE46" i="44"/>
  <c r="AE45" i="44"/>
  <c r="AE44" i="44"/>
  <c r="AE43" i="44"/>
  <c r="AE42" i="44"/>
  <c r="AE41" i="44"/>
  <c r="AE36" i="44"/>
  <c r="AE35" i="44"/>
  <c r="AE34" i="44"/>
  <c r="AE32" i="44"/>
  <c r="AE31" i="44"/>
  <c r="AE29" i="44"/>
  <c r="AE30" i="44"/>
  <c r="AE28" i="44"/>
  <c r="AE19" i="44"/>
  <c r="AE22" i="44"/>
  <c r="AE26" i="44"/>
  <c r="AE18" i="44"/>
  <c r="AE25" i="44"/>
  <c r="AE20" i="44"/>
  <c r="AF42" i="3" l="1"/>
  <c r="N37" i="44"/>
  <c r="AE38" i="44"/>
  <c r="AE59" i="44" l="1"/>
  <c r="AE27" i="44" l="1"/>
  <c r="A14" i="44" l="1"/>
  <c r="Q14" i="44" s="1"/>
  <c r="AE55" i="44" l="1"/>
  <c r="AE54" i="44" l="1"/>
  <c r="AE33" i="44" l="1"/>
  <c r="AE64" i="44" l="1"/>
  <c r="AB26" i="3" l="1"/>
  <c r="AB22" i="3"/>
  <c r="AB13" i="3"/>
  <c r="AB17" i="3"/>
  <c r="AB27" i="3" l="1"/>
  <c r="AB18" i="3"/>
  <c r="AB29" i="3" l="1"/>
  <c r="AB49" i="3" l="1"/>
  <c r="AB48" i="3" l="1"/>
  <c r="AB47" i="3"/>
  <c r="AB34" i="3"/>
  <c r="AB45" i="3"/>
  <c r="AB44" i="3"/>
  <c r="AB40" i="3"/>
  <c r="AB39" i="3"/>
  <c r="AB38" i="3"/>
  <c r="AB36" i="3"/>
  <c r="AB35" i="3" l="1"/>
  <c r="AB43" i="3"/>
  <c r="AA22" i="3"/>
  <c r="AB46" i="3" s="1"/>
  <c r="AA17" i="3"/>
  <c r="AB41" i="3" s="1"/>
  <c r="AA13" i="3"/>
  <c r="AB37" i="3" s="1"/>
  <c r="AA26" i="3"/>
  <c r="AB50" i="3" s="1"/>
  <c r="AA27" i="3" l="1"/>
  <c r="AB51" i="3" s="1"/>
  <c r="AA18" i="3"/>
  <c r="AB42" i="3" s="1"/>
  <c r="AA29" i="3" l="1"/>
  <c r="AB53" i="3" s="1"/>
  <c r="AA49" i="3" l="1"/>
  <c r="AA48" i="3"/>
  <c r="AA44" i="3"/>
  <c r="AA38" i="3"/>
  <c r="AA40" i="3"/>
  <c r="AA43" i="3"/>
  <c r="AA47" i="3" l="1"/>
  <c r="AA35" i="3"/>
  <c r="AA45" i="3"/>
  <c r="AA36" i="3"/>
  <c r="Z26" i="3" l="1"/>
  <c r="AA50" i="3" s="1"/>
  <c r="Z22" i="3"/>
  <c r="AA46" i="3" s="1"/>
  <c r="AA39" i="3"/>
  <c r="AA34" i="3"/>
  <c r="Z27" i="3" l="1"/>
  <c r="AA51" i="3" s="1"/>
  <c r="Z17" i="3"/>
  <c r="AA41" i="3" s="1"/>
  <c r="Z13" i="3"/>
  <c r="AA37" i="3" s="1"/>
  <c r="Z18" i="3" l="1"/>
  <c r="AA42" i="3" s="1"/>
  <c r="Z29" i="3" l="1"/>
  <c r="AA53" i="3" s="1"/>
  <c r="Z48" i="3" l="1"/>
  <c r="Z47" i="3"/>
  <c r="Z45" i="3"/>
  <c r="Z40" i="3"/>
  <c r="Z39" i="3"/>
  <c r="Z38" i="3"/>
  <c r="Z36" i="3"/>
  <c r="Z43" i="3" l="1"/>
  <c r="Z44" i="3"/>
  <c r="Y17" i="3"/>
  <c r="Z41" i="3" s="1"/>
  <c r="Z35" i="3"/>
  <c r="Z49" i="3" l="1"/>
  <c r="Z34" i="3"/>
  <c r="Y26" i="3"/>
  <c r="Z50" i="3" s="1"/>
  <c r="Y22" i="3"/>
  <c r="Z46" i="3" s="1"/>
  <c r="Y13" i="3" l="1"/>
  <c r="Z37" i="3" s="1"/>
  <c r="Y27" i="3"/>
  <c r="Z51" i="3" s="1"/>
  <c r="Y18" i="3" l="1"/>
  <c r="Y29" i="3" s="1"/>
  <c r="Z53" i="3" s="1"/>
  <c r="Z42" i="3" l="1"/>
  <c r="Y38" i="3" l="1"/>
  <c r="Y48" i="3" l="1"/>
  <c r="Y40" i="3"/>
  <c r="X39" i="3"/>
  <c r="Y39" i="3"/>
  <c r="Y35" i="3"/>
  <c r="Y49" i="3" l="1"/>
  <c r="Y45" i="3"/>
  <c r="Y43" i="3"/>
  <c r="Y36" i="3"/>
  <c r="X13" i="3"/>
  <c r="Y37" i="3" s="1"/>
  <c r="X17" i="3"/>
  <c r="Y41" i="3" s="1"/>
  <c r="Y47" i="3" l="1"/>
  <c r="Y44" i="3"/>
  <c r="Y34" i="3"/>
  <c r="X26" i="3"/>
  <c r="Y50" i="3" s="1"/>
  <c r="X22" i="3"/>
  <c r="Y46" i="3" s="1"/>
  <c r="X18" i="3" l="1"/>
  <c r="X27" i="3"/>
  <c r="Y51" i="3" s="1"/>
  <c r="X29" i="3" l="1"/>
  <c r="Y53" i="3" s="1"/>
  <c r="Y42" i="3"/>
  <c r="T22" i="3"/>
  <c r="H17" i="3"/>
  <c r="H13" i="3"/>
  <c r="H22" i="3"/>
  <c r="H26" i="3"/>
  <c r="I17" i="3"/>
  <c r="I13" i="3"/>
  <c r="I22" i="3"/>
  <c r="I26" i="3"/>
  <c r="J17" i="3"/>
  <c r="J13" i="3"/>
  <c r="J22" i="3"/>
  <c r="K17" i="3"/>
  <c r="K13" i="3"/>
  <c r="K22" i="3"/>
  <c r="L17" i="3"/>
  <c r="L13" i="3"/>
  <c r="L22" i="3"/>
  <c r="M22" i="3"/>
  <c r="M17" i="3"/>
  <c r="M13" i="3"/>
  <c r="N17" i="3"/>
  <c r="N13" i="3"/>
  <c r="N22" i="3"/>
  <c r="O17" i="3"/>
  <c r="O13" i="3"/>
  <c r="O22" i="3"/>
  <c r="P17" i="3"/>
  <c r="P13" i="3"/>
  <c r="P22" i="3"/>
  <c r="G17" i="3"/>
  <c r="G13" i="3"/>
  <c r="G22" i="3"/>
  <c r="G26" i="3"/>
  <c r="D17" i="3"/>
  <c r="D13" i="3"/>
  <c r="D22" i="3"/>
  <c r="D26" i="3"/>
  <c r="E17" i="3"/>
  <c r="E13" i="3"/>
  <c r="E22" i="3"/>
  <c r="E26" i="3"/>
  <c r="F17" i="3"/>
  <c r="F13" i="3"/>
  <c r="F22" i="3"/>
  <c r="F26" i="3"/>
  <c r="J26" i="3"/>
  <c r="N26" i="3"/>
  <c r="B13" i="3"/>
  <c r="C13" i="3"/>
  <c r="B17" i="3"/>
  <c r="B22" i="3"/>
  <c r="B26" i="3"/>
  <c r="C17" i="3"/>
  <c r="C22" i="3"/>
  <c r="C26" i="3"/>
  <c r="K26" i="3"/>
  <c r="L26" i="3"/>
  <c r="M26" i="3"/>
  <c r="O26" i="3"/>
  <c r="P26" i="3"/>
  <c r="C34" i="3"/>
  <c r="D34" i="3"/>
  <c r="E34" i="3"/>
  <c r="F34" i="3"/>
  <c r="G34" i="3"/>
  <c r="H34" i="3"/>
  <c r="I34" i="3"/>
  <c r="J34" i="3"/>
  <c r="K34" i="3"/>
  <c r="L34" i="3"/>
  <c r="M34" i="3"/>
  <c r="N34" i="3"/>
  <c r="O34" i="3"/>
  <c r="P34" i="3"/>
  <c r="C35" i="3"/>
  <c r="D35" i="3"/>
  <c r="E35" i="3"/>
  <c r="F35" i="3"/>
  <c r="G35" i="3"/>
  <c r="H35" i="3"/>
  <c r="I35" i="3"/>
  <c r="J35" i="3"/>
  <c r="K35" i="3"/>
  <c r="L35" i="3"/>
  <c r="M35" i="3"/>
  <c r="N35" i="3"/>
  <c r="O35" i="3"/>
  <c r="P35" i="3"/>
  <c r="C36" i="3"/>
  <c r="D36" i="3"/>
  <c r="E36" i="3"/>
  <c r="F36" i="3"/>
  <c r="G36" i="3"/>
  <c r="H36" i="3"/>
  <c r="I36" i="3"/>
  <c r="J36" i="3"/>
  <c r="K36" i="3"/>
  <c r="L36" i="3"/>
  <c r="M36" i="3"/>
  <c r="N36" i="3"/>
  <c r="O36" i="3"/>
  <c r="P36" i="3"/>
  <c r="C38" i="3"/>
  <c r="D38" i="3"/>
  <c r="E38" i="3"/>
  <c r="F38" i="3"/>
  <c r="G38" i="3"/>
  <c r="H38" i="3"/>
  <c r="I38" i="3"/>
  <c r="J38" i="3"/>
  <c r="K38" i="3"/>
  <c r="L38" i="3"/>
  <c r="M38" i="3"/>
  <c r="N38" i="3"/>
  <c r="O38" i="3"/>
  <c r="P38" i="3"/>
  <c r="C39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C40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P44" i="3"/>
  <c r="C45" i="3"/>
  <c r="D45" i="3"/>
  <c r="E45" i="3"/>
  <c r="F45" i="3"/>
  <c r="G45" i="3"/>
  <c r="H45" i="3"/>
  <c r="I45" i="3"/>
  <c r="J45" i="3"/>
  <c r="K45" i="3"/>
  <c r="L45" i="3"/>
  <c r="M45" i="3"/>
  <c r="N45" i="3"/>
  <c r="O45" i="3"/>
  <c r="P45" i="3"/>
  <c r="C47" i="3"/>
  <c r="D47" i="3"/>
  <c r="E47" i="3"/>
  <c r="F47" i="3"/>
  <c r="G47" i="3"/>
  <c r="H47" i="3"/>
  <c r="I47" i="3"/>
  <c r="J47" i="3"/>
  <c r="K47" i="3"/>
  <c r="L47" i="3"/>
  <c r="M47" i="3"/>
  <c r="N47" i="3"/>
  <c r="O47" i="3"/>
  <c r="P47" i="3"/>
  <c r="C48" i="3"/>
  <c r="D48" i="3"/>
  <c r="E48" i="3"/>
  <c r="F48" i="3"/>
  <c r="G48" i="3"/>
  <c r="H48" i="3"/>
  <c r="I48" i="3"/>
  <c r="J48" i="3"/>
  <c r="K48" i="3"/>
  <c r="L48" i="3"/>
  <c r="M48" i="3"/>
  <c r="N48" i="3"/>
  <c r="O48" i="3"/>
  <c r="P48" i="3"/>
  <c r="C49" i="3"/>
  <c r="D49" i="3"/>
  <c r="E49" i="3"/>
  <c r="F49" i="3"/>
  <c r="G49" i="3"/>
  <c r="H49" i="3"/>
  <c r="I49" i="3"/>
  <c r="J49" i="3"/>
  <c r="K49" i="3"/>
  <c r="L49" i="3"/>
  <c r="M49" i="3"/>
  <c r="N49" i="3"/>
  <c r="O49" i="3"/>
  <c r="P49" i="3"/>
  <c r="T13" i="3"/>
  <c r="T26" i="3"/>
  <c r="T17" i="3"/>
  <c r="T34" i="3"/>
  <c r="T43" i="3"/>
  <c r="S43" i="3"/>
  <c r="T39" i="3"/>
  <c r="T45" i="3"/>
  <c r="T48" i="3"/>
  <c r="U40" i="3"/>
  <c r="Q36" i="3"/>
  <c r="Q47" i="3"/>
  <c r="Q49" i="3"/>
  <c r="M27" i="3" l="1"/>
  <c r="C18" i="3"/>
  <c r="C29" i="3" s="1"/>
  <c r="F50" i="3"/>
  <c r="J37" i="3"/>
  <c r="I46" i="3"/>
  <c r="E41" i="3"/>
  <c r="F46" i="3"/>
  <c r="M41" i="3"/>
  <c r="J46" i="3"/>
  <c r="F41" i="3"/>
  <c r="P27" i="3"/>
  <c r="P37" i="3"/>
  <c r="O41" i="3"/>
  <c r="U47" i="3"/>
  <c r="U45" i="3"/>
  <c r="K18" i="3"/>
  <c r="E46" i="3"/>
  <c r="E37" i="3"/>
  <c r="G46" i="3"/>
  <c r="D46" i="3"/>
  <c r="B18" i="3"/>
  <c r="J50" i="3"/>
  <c r="G18" i="3"/>
  <c r="N46" i="3"/>
  <c r="L41" i="3"/>
  <c r="H46" i="3"/>
  <c r="R47" i="3"/>
  <c r="L27" i="3"/>
  <c r="F27" i="3"/>
  <c r="E27" i="3"/>
  <c r="D50" i="3"/>
  <c r="G27" i="3"/>
  <c r="H37" i="3"/>
  <c r="S35" i="3"/>
  <c r="P46" i="3"/>
  <c r="N41" i="3"/>
  <c r="H50" i="3"/>
  <c r="D37" i="3"/>
  <c r="T35" i="3"/>
  <c r="J27" i="3"/>
  <c r="O46" i="3"/>
  <c r="L50" i="3"/>
  <c r="C37" i="3"/>
  <c r="G37" i="3"/>
  <c r="P41" i="3"/>
  <c r="N27" i="3"/>
  <c r="I27" i="3"/>
  <c r="C50" i="3"/>
  <c r="N18" i="3"/>
  <c r="I37" i="3"/>
  <c r="H18" i="3"/>
  <c r="I18" i="3"/>
  <c r="N37" i="3"/>
  <c r="D18" i="3"/>
  <c r="K37" i="3"/>
  <c r="D41" i="3"/>
  <c r="O37" i="3"/>
  <c r="R36" i="3"/>
  <c r="T27" i="3"/>
  <c r="G50" i="3"/>
  <c r="G41" i="3"/>
  <c r="M18" i="3"/>
  <c r="I50" i="3"/>
  <c r="H41" i="3"/>
  <c r="K27" i="3"/>
  <c r="C41" i="3"/>
  <c r="F18" i="3"/>
  <c r="J18" i="3"/>
  <c r="C27" i="3"/>
  <c r="M50" i="3"/>
  <c r="C46" i="3"/>
  <c r="N50" i="3"/>
  <c r="K46" i="3"/>
  <c r="M37" i="3"/>
  <c r="L18" i="3"/>
  <c r="P50" i="3"/>
  <c r="B27" i="3"/>
  <c r="T18" i="3"/>
  <c r="T29" i="3" s="1"/>
  <c r="D27" i="3"/>
  <c r="P18" i="3"/>
  <c r="O18" i="3"/>
  <c r="K41" i="3"/>
  <c r="I41" i="3"/>
  <c r="J41" i="3"/>
  <c r="L37" i="3"/>
  <c r="K50" i="3"/>
  <c r="O50" i="3"/>
  <c r="E18" i="3"/>
  <c r="M46" i="3"/>
  <c r="H27" i="3"/>
  <c r="Q44" i="3"/>
  <c r="U43" i="3"/>
  <c r="Q38" i="3"/>
  <c r="R38" i="3"/>
  <c r="Q39" i="3"/>
  <c r="U36" i="3"/>
  <c r="U38" i="3"/>
  <c r="S13" i="3"/>
  <c r="S45" i="3"/>
  <c r="O27" i="3"/>
  <c r="E50" i="3"/>
  <c r="F37" i="3"/>
  <c r="L46" i="3"/>
  <c r="N51" i="3" l="1"/>
  <c r="M51" i="3"/>
  <c r="N29" i="3"/>
  <c r="G29" i="3"/>
  <c r="K29" i="3"/>
  <c r="L29" i="3"/>
  <c r="F29" i="3"/>
  <c r="B29" i="3"/>
  <c r="C53" i="3" s="1"/>
  <c r="M29" i="3"/>
  <c r="D29" i="3"/>
  <c r="D53" i="3" s="1"/>
  <c r="L51" i="3"/>
  <c r="H42" i="3"/>
  <c r="C42" i="3"/>
  <c r="G51" i="3"/>
  <c r="F51" i="3"/>
  <c r="C51" i="3"/>
  <c r="L42" i="3"/>
  <c r="I51" i="3"/>
  <c r="H29" i="3"/>
  <c r="J51" i="3"/>
  <c r="K51" i="3"/>
  <c r="N42" i="3"/>
  <c r="D42" i="3"/>
  <c r="D51" i="3"/>
  <c r="J29" i="3"/>
  <c r="J42" i="3"/>
  <c r="K42" i="3"/>
  <c r="F42" i="3"/>
  <c r="E51" i="3"/>
  <c r="I29" i="3"/>
  <c r="I42" i="3"/>
  <c r="G42" i="3"/>
  <c r="P29" i="3"/>
  <c r="P42" i="3"/>
  <c r="H51" i="3"/>
  <c r="E29" i="3"/>
  <c r="E42" i="3"/>
  <c r="M42" i="3"/>
  <c r="O29" i="3"/>
  <c r="O42" i="3"/>
  <c r="V38" i="3"/>
  <c r="T37" i="3"/>
  <c r="R17" i="3"/>
  <c r="S39" i="3"/>
  <c r="R39" i="3"/>
  <c r="U39" i="3"/>
  <c r="Q45" i="3"/>
  <c r="T49" i="3"/>
  <c r="U34" i="3"/>
  <c r="Q34" i="3"/>
  <c r="O51" i="3"/>
  <c r="P51" i="3"/>
  <c r="R22" i="3"/>
  <c r="R44" i="3"/>
  <c r="U17" i="3"/>
  <c r="Q48" i="3"/>
  <c r="Q26" i="3"/>
  <c r="R40" i="3"/>
  <c r="Q40" i="3"/>
  <c r="T36" i="3"/>
  <c r="S36" i="3"/>
  <c r="Q17" i="3"/>
  <c r="R48" i="3"/>
  <c r="S48" i="3"/>
  <c r="T47" i="3"/>
  <c r="S47" i="3"/>
  <c r="S26" i="3"/>
  <c r="U48" i="3"/>
  <c r="N53" i="3" l="1"/>
  <c r="L53" i="3"/>
  <c r="O53" i="3"/>
  <c r="G53" i="3"/>
  <c r="K53" i="3"/>
  <c r="M53" i="3"/>
  <c r="H53" i="3"/>
  <c r="J53" i="3"/>
  <c r="I53" i="3"/>
  <c r="E53" i="3"/>
  <c r="F53" i="3"/>
  <c r="P53" i="3"/>
  <c r="T50" i="3"/>
  <c r="Q35" i="3"/>
  <c r="R35" i="3"/>
  <c r="Q41" i="3"/>
  <c r="R45" i="3"/>
  <c r="Q50" i="3"/>
  <c r="Q13" i="3"/>
  <c r="Q37" i="3" s="1"/>
  <c r="U44" i="3"/>
  <c r="U22" i="3"/>
  <c r="U46" i="3" s="1"/>
  <c r="R41" i="3"/>
  <c r="U41" i="3"/>
  <c r="X47" i="3" l="1"/>
  <c r="X45" i="3"/>
  <c r="X48" i="3"/>
  <c r="X44" i="3"/>
  <c r="X40" i="3"/>
  <c r="X38" i="3"/>
  <c r="X43" i="3"/>
  <c r="V45" i="3"/>
  <c r="V40" i="3"/>
  <c r="X49" i="3"/>
  <c r="X34" i="3"/>
  <c r="W48" i="3"/>
  <c r="W43" i="3"/>
  <c r="W47" i="3"/>
  <c r="W40" i="3"/>
  <c r="V47" i="3"/>
  <c r="W38" i="3"/>
  <c r="V17" i="3"/>
  <c r="V41" i="3" s="1"/>
  <c r="V39" i="3"/>
  <c r="V26" i="3"/>
  <c r="V48" i="3"/>
  <c r="R13" i="3"/>
  <c r="S34" i="3"/>
  <c r="R34" i="3"/>
  <c r="W45" i="3"/>
  <c r="W22" i="3"/>
  <c r="X46" i="3" s="1"/>
  <c r="S17" i="3"/>
  <c r="S38" i="3"/>
  <c r="T38" i="3"/>
  <c r="R49" i="3"/>
  <c r="S49" i="3"/>
  <c r="R26" i="3"/>
  <c r="U49" i="3"/>
  <c r="V49" i="3"/>
  <c r="U26" i="3"/>
  <c r="V43" i="3"/>
  <c r="V22" i="3"/>
  <c r="Q18" i="3"/>
  <c r="R43" i="3"/>
  <c r="Q43" i="3"/>
  <c r="Q22" i="3"/>
  <c r="W39" i="3"/>
  <c r="W17" i="3"/>
  <c r="X41" i="3" s="1"/>
  <c r="U35" i="3"/>
  <c r="V35" i="3"/>
  <c r="U13" i="3"/>
  <c r="S40" i="3"/>
  <c r="T40" i="3"/>
  <c r="S44" i="3"/>
  <c r="S22" i="3"/>
  <c r="T44" i="3"/>
  <c r="V44" i="3"/>
  <c r="W44" i="3"/>
  <c r="W26" i="3" l="1"/>
  <c r="X50" i="3" s="1"/>
  <c r="X36" i="3"/>
  <c r="X35" i="3"/>
  <c r="W49" i="3"/>
  <c r="W46" i="3"/>
  <c r="V13" i="3"/>
  <c r="S46" i="3"/>
  <c r="T46" i="3"/>
  <c r="S27" i="3"/>
  <c r="U37" i="3"/>
  <c r="U18" i="3"/>
  <c r="W13" i="3"/>
  <c r="X37" i="3" s="1"/>
  <c r="W35" i="3"/>
  <c r="W41" i="3"/>
  <c r="W34" i="3"/>
  <c r="V34" i="3"/>
  <c r="Q29" i="3"/>
  <c r="Q53" i="3" s="1"/>
  <c r="Q42" i="3"/>
  <c r="R27" i="3"/>
  <c r="R50" i="3"/>
  <c r="S50" i="3"/>
  <c r="R37" i="3"/>
  <c r="S37" i="3"/>
  <c r="R18" i="3"/>
  <c r="Q46" i="3"/>
  <c r="R46" i="3"/>
  <c r="Q27" i="3"/>
  <c r="Q51" i="3" s="1"/>
  <c r="V46" i="3"/>
  <c r="V27" i="3"/>
  <c r="U27" i="3"/>
  <c r="U51" i="3" s="1"/>
  <c r="U50" i="3"/>
  <c r="V50" i="3"/>
  <c r="T41" i="3"/>
  <c r="S18" i="3"/>
  <c r="S41" i="3"/>
  <c r="W27" i="3" l="1"/>
  <c r="X51" i="3" s="1"/>
  <c r="W50" i="3"/>
  <c r="W18" i="3"/>
  <c r="X42" i="3" s="1"/>
  <c r="V36" i="3"/>
  <c r="W36" i="3"/>
  <c r="R29" i="3"/>
  <c r="R53" i="3" s="1"/>
  <c r="R42" i="3"/>
  <c r="U29" i="3"/>
  <c r="U53" i="3" s="1"/>
  <c r="U42" i="3"/>
  <c r="S42" i="3"/>
  <c r="T42" i="3"/>
  <c r="S29" i="3"/>
  <c r="R51" i="3"/>
  <c r="V37" i="3"/>
  <c r="V18" i="3"/>
  <c r="T51" i="3"/>
  <c r="S51" i="3"/>
  <c r="V51" i="3"/>
  <c r="W37" i="3"/>
  <c r="W51" i="3" l="1"/>
  <c r="W42" i="3"/>
  <c r="W29" i="3"/>
  <c r="X53" i="3" s="1"/>
  <c r="S53" i="3"/>
  <c r="T53" i="3"/>
  <c r="V42" i="3"/>
  <c r="V29" i="3"/>
  <c r="V53" i="3" l="1"/>
  <c r="W53" i="3"/>
  <c r="AE35" i="3" l="1"/>
  <c r="AE47" i="3" l="1"/>
  <c r="AE43" i="3"/>
  <c r="AE49" i="3"/>
  <c r="AI57" i="3" s="1"/>
  <c r="AE36" i="3"/>
  <c r="AE45" i="3"/>
  <c r="AE48" i="3"/>
  <c r="AE44" i="3" l="1"/>
  <c r="AE39" i="3"/>
  <c r="AE40" i="3"/>
  <c r="AE38" i="3"/>
  <c r="AE34" i="3"/>
  <c r="AD26" i="3"/>
  <c r="F17" i="32"/>
  <c r="AE50" i="3" l="1"/>
  <c r="AD22" i="3"/>
  <c r="AD17" i="3"/>
  <c r="E17" i="32"/>
  <c r="AE37" i="3"/>
  <c r="AE41" i="3" l="1"/>
  <c r="AD27" i="3"/>
  <c r="AE46" i="3"/>
  <c r="AD18" i="3"/>
  <c r="N77" i="44"/>
  <c r="G75" i="44"/>
  <c r="G20" i="44" s="1"/>
  <c r="J75" i="44"/>
  <c r="J20" i="44" s="1"/>
  <c r="H75" i="44"/>
  <c r="H20" i="44"/>
  <c r="K75" i="44"/>
  <c r="K20" i="44" s="1"/>
  <c r="K17" i="44" s="1"/>
  <c r="L75" i="44"/>
  <c r="L20" i="44" s="1"/>
  <c r="L17" i="44" s="1"/>
  <c r="E75" i="44"/>
  <c r="E20" i="44" s="1"/>
  <c r="M75" i="44"/>
  <c r="M20" i="44" s="1"/>
  <c r="B75" i="44"/>
  <c r="B20" i="44" s="1"/>
  <c r="F75" i="44"/>
  <c r="F20" i="44" s="1"/>
  <c r="F17" i="44" s="1"/>
  <c r="C75" i="44"/>
  <c r="C20" i="44" s="1"/>
  <c r="I75" i="44"/>
  <c r="I20" i="44" s="1"/>
  <c r="D75" i="44"/>
  <c r="D20" i="44" s="1"/>
  <c r="I25" i="44"/>
  <c r="L25" i="44"/>
  <c r="H25" i="44"/>
  <c r="D25" i="44"/>
  <c r="M25" i="44"/>
  <c r="K25" i="44"/>
  <c r="G25" i="44"/>
  <c r="C25" i="44"/>
  <c r="E25" i="44"/>
  <c r="J25" i="44"/>
  <c r="F25" i="44"/>
  <c r="B25" i="44"/>
  <c r="AE51" i="3" l="1"/>
  <c r="J17" i="44"/>
  <c r="D17" i="44"/>
  <c r="AE42" i="3"/>
  <c r="AD29" i="3"/>
  <c r="B17" i="44"/>
  <c r="G17" i="44"/>
  <c r="I17" i="44"/>
  <c r="I65" i="44" s="1"/>
  <c r="D65" i="44"/>
  <c r="T59" i="44" s="1"/>
  <c r="M17" i="44"/>
  <c r="H17" i="44"/>
  <c r="C17" i="44"/>
  <c r="E17" i="44"/>
  <c r="N25" i="44"/>
  <c r="F65" i="44"/>
  <c r="V17" i="44" s="1"/>
  <c r="AE21" i="44"/>
  <c r="N20" i="44"/>
  <c r="T41" i="44"/>
  <c r="AE23" i="44"/>
  <c r="T24" i="44"/>
  <c r="N75" i="44"/>
  <c r="AE53" i="3" l="1"/>
  <c r="T53" i="44"/>
  <c r="T56" i="44"/>
  <c r="T39" i="44"/>
  <c r="T47" i="44"/>
  <c r="T36" i="44"/>
  <c r="T34" i="44"/>
  <c r="T22" i="44"/>
  <c r="T61" i="44"/>
  <c r="AC12" i="3"/>
  <c r="T17" i="44"/>
  <c r="T40" i="44"/>
  <c r="T42" i="44"/>
  <c r="T54" i="44"/>
  <c r="T62" i="44"/>
  <c r="T63" i="44"/>
  <c r="T28" i="44"/>
  <c r="T19" i="44"/>
  <c r="T44" i="44"/>
  <c r="T45" i="44"/>
  <c r="T23" i="44"/>
  <c r="T46" i="44"/>
  <c r="T52" i="44"/>
  <c r="T48" i="44"/>
  <c r="T35" i="44"/>
  <c r="T65" i="44"/>
  <c r="T55" i="44"/>
  <c r="T33" i="44"/>
  <c r="T20" i="44"/>
  <c r="T18" i="44"/>
  <c r="T50" i="44"/>
  <c r="T49" i="44"/>
  <c r="T25" i="44"/>
  <c r="T60" i="44"/>
  <c r="T21" i="44"/>
  <c r="T51" i="44"/>
  <c r="T43" i="44"/>
  <c r="T32" i="44"/>
  <c r="T38" i="44"/>
  <c r="T57" i="44"/>
  <c r="T37" i="44"/>
  <c r="T31" i="44"/>
  <c r="T27" i="44"/>
  <c r="T29" i="44"/>
  <c r="T30" i="44"/>
  <c r="T58" i="44"/>
  <c r="T26" i="44"/>
  <c r="V20" i="44"/>
  <c r="J65" i="44"/>
  <c r="H65" i="44"/>
  <c r="X17" i="44" s="1"/>
  <c r="E65" i="44"/>
  <c r="U17" i="44" s="1"/>
  <c r="G65" i="44"/>
  <c r="W17" i="44" s="1"/>
  <c r="K65" i="44"/>
  <c r="AA17" i="44" s="1"/>
  <c r="Y34" i="44"/>
  <c r="Y59" i="44"/>
  <c r="Y19" i="44"/>
  <c r="Y56" i="44"/>
  <c r="Y53" i="44"/>
  <c r="Y65" i="44"/>
  <c r="Y33" i="44"/>
  <c r="Y51" i="44"/>
  <c r="Y60" i="44"/>
  <c r="Y46" i="44"/>
  <c r="Y28" i="44"/>
  <c r="Y27" i="44"/>
  <c r="Y26" i="44"/>
  <c r="Y61" i="44"/>
  <c r="Y24" i="44"/>
  <c r="Y18" i="44"/>
  <c r="Y22" i="44"/>
  <c r="Y23" i="44"/>
  <c r="Y29" i="44"/>
  <c r="Y63" i="44"/>
  <c r="Y41" i="44"/>
  <c r="Y45" i="44"/>
  <c r="Y44" i="44"/>
  <c r="Y36" i="44"/>
  <c r="Y35" i="44"/>
  <c r="AC20" i="3"/>
  <c r="Y50" i="44"/>
  <c r="Y32" i="44"/>
  <c r="Y55" i="44"/>
  <c r="Y43" i="44"/>
  <c r="Y58" i="44"/>
  <c r="Y48" i="44"/>
  <c r="Y37" i="44"/>
  <c r="Y39" i="44"/>
  <c r="Y42" i="44"/>
  <c r="Y40" i="44"/>
  <c r="Y54" i="44"/>
  <c r="Y30" i="44"/>
  <c r="Y25" i="44"/>
  <c r="Y38" i="44"/>
  <c r="Y20" i="44"/>
  <c r="Y52" i="44"/>
  <c r="Y57" i="44"/>
  <c r="Y62" i="44"/>
  <c r="Y21" i="44"/>
  <c r="Y47" i="44"/>
  <c r="Y49" i="44"/>
  <c r="Y31" i="44"/>
  <c r="L65" i="44"/>
  <c r="AB17" i="44" s="1"/>
  <c r="M65" i="44"/>
  <c r="C65" i="44"/>
  <c r="S17" i="44" s="1"/>
  <c r="N17" i="44"/>
  <c r="B65" i="44"/>
  <c r="V53" i="44"/>
  <c r="V27" i="44"/>
  <c r="V18" i="44"/>
  <c r="V34" i="44"/>
  <c r="V21" i="44"/>
  <c r="V55" i="44"/>
  <c r="V33" i="44"/>
  <c r="V60" i="44"/>
  <c r="V47" i="44"/>
  <c r="V30" i="44"/>
  <c r="V65" i="44"/>
  <c r="V59" i="44"/>
  <c r="V62" i="44"/>
  <c r="V37" i="44"/>
  <c r="V41" i="44"/>
  <c r="V39" i="44"/>
  <c r="V36" i="44"/>
  <c r="V61" i="44"/>
  <c r="V24" i="44"/>
  <c r="V45" i="44"/>
  <c r="V58" i="44"/>
  <c r="V23" i="44"/>
  <c r="V19" i="44"/>
  <c r="V52" i="44"/>
  <c r="V22" i="44"/>
  <c r="V38" i="44"/>
  <c r="V44" i="44"/>
  <c r="V46" i="44"/>
  <c r="V63" i="44"/>
  <c r="V42" i="44"/>
  <c r="V48" i="44"/>
  <c r="V29" i="44"/>
  <c r="V31" i="44"/>
  <c r="V54" i="44"/>
  <c r="AC15" i="3"/>
  <c r="V51" i="44"/>
  <c r="V50" i="44"/>
  <c r="V28" i="44"/>
  <c r="V35" i="44"/>
  <c r="V49" i="44"/>
  <c r="V56" i="44"/>
  <c r="V40" i="44"/>
  <c r="V25" i="44"/>
  <c r="V26" i="44"/>
  <c r="V57" i="44"/>
  <c r="V32" i="44"/>
  <c r="V43" i="44"/>
  <c r="Y17" i="44"/>
  <c r="AC36" i="3" l="1"/>
  <c r="AD36" i="3"/>
  <c r="AC39" i="3"/>
  <c r="AD39" i="3"/>
  <c r="AC44" i="3"/>
  <c r="AD44" i="3"/>
  <c r="R60" i="44"/>
  <c r="R41" i="44"/>
  <c r="R48" i="44"/>
  <c r="R57" i="44"/>
  <c r="R34" i="44"/>
  <c r="R36" i="44"/>
  <c r="R55" i="44"/>
  <c r="R46" i="44"/>
  <c r="R24" i="44"/>
  <c r="R47" i="44"/>
  <c r="R23" i="44"/>
  <c r="N65" i="44"/>
  <c r="AD17" i="44" s="1"/>
  <c r="R40" i="44"/>
  <c r="R31" i="44"/>
  <c r="R44" i="44"/>
  <c r="R45" i="44"/>
  <c r="R18" i="44"/>
  <c r="R38" i="44"/>
  <c r="R37" i="44"/>
  <c r="R22" i="44"/>
  <c r="R59" i="44"/>
  <c r="R58" i="44"/>
  <c r="R50" i="44"/>
  <c r="R65" i="44"/>
  <c r="R62" i="44"/>
  <c r="R42" i="44"/>
  <c r="R26" i="44"/>
  <c r="R49" i="44"/>
  <c r="R21" i="44"/>
  <c r="R63" i="44"/>
  <c r="R35" i="44"/>
  <c r="R32" i="44"/>
  <c r="R51" i="44"/>
  <c r="R61" i="44"/>
  <c r="R54" i="44"/>
  <c r="R33" i="44"/>
  <c r="R27" i="44"/>
  <c r="R19" i="44"/>
  <c r="R39" i="44"/>
  <c r="R30" i="44"/>
  <c r="R56" i="44"/>
  <c r="R52" i="44"/>
  <c r="R53" i="44"/>
  <c r="AC10" i="3"/>
  <c r="R43" i="44"/>
  <c r="R29" i="44"/>
  <c r="R28" i="44"/>
  <c r="R25" i="44"/>
  <c r="R20" i="44"/>
  <c r="AC25" i="3"/>
  <c r="AC18" i="44"/>
  <c r="AC27" i="44"/>
  <c r="AC21" i="44"/>
  <c r="AC51" i="44"/>
  <c r="AC31" i="44"/>
  <c r="AC61" i="44"/>
  <c r="AC60" i="44"/>
  <c r="AC40" i="44"/>
  <c r="AC57" i="44"/>
  <c r="AC35" i="44"/>
  <c r="AC65" i="44"/>
  <c r="AC43" i="44"/>
  <c r="AC50" i="44"/>
  <c r="AC28" i="44"/>
  <c r="AC59" i="44"/>
  <c r="AC36" i="44"/>
  <c r="AC33" i="44"/>
  <c r="AC46" i="44"/>
  <c r="AC19" i="44"/>
  <c r="AC41" i="44"/>
  <c r="AC49" i="44"/>
  <c r="AC37" i="44"/>
  <c r="AC42" i="44"/>
  <c r="AC32" i="44"/>
  <c r="AC56" i="44"/>
  <c r="AC38" i="44"/>
  <c r="AC47" i="44"/>
  <c r="AC22" i="44"/>
  <c r="AC63" i="44"/>
  <c r="AC58" i="44"/>
  <c r="AC52" i="44"/>
  <c r="AC24" i="44"/>
  <c r="AC23" i="44"/>
  <c r="AC48" i="44"/>
  <c r="AC54" i="44"/>
  <c r="AC30" i="44"/>
  <c r="AC44" i="44"/>
  <c r="AC55" i="44"/>
  <c r="AC25" i="44"/>
  <c r="AC26" i="44"/>
  <c r="AC29" i="44"/>
  <c r="AC53" i="44"/>
  <c r="AC45" i="44"/>
  <c r="AC62" i="44"/>
  <c r="AC39" i="44"/>
  <c r="AC34" i="44"/>
  <c r="AC20" i="44"/>
  <c r="AC19" i="3"/>
  <c r="AD43" i="3" s="1"/>
  <c r="X26" i="44"/>
  <c r="X30" i="44"/>
  <c r="X24" i="44"/>
  <c r="X33" i="44"/>
  <c r="X50" i="44"/>
  <c r="X62" i="44"/>
  <c r="X28" i="44"/>
  <c r="X31" i="44"/>
  <c r="X27" i="44"/>
  <c r="X19" i="44"/>
  <c r="X18" i="44"/>
  <c r="X40" i="44"/>
  <c r="X34" i="44"/>
  <c r="X35" i="44"/>
  <c r="X21" i="44"/>
  <c r="X46" i="44"/>
  <c r="X53" i="44"/>
  <c r="X48" i="44"/>
  <c r="X39" i="44"/>
  <c r="X54" i="44"/>
  <c r="X58" i="44"/>
  <c r="X43" i="44"/>
  <c r="X51" i="44"/>
  <c r="X59" i="44"/>
  <c r="X36" i="44"/>
  <c r="X22" i="44"/>
  <c r="X29" i="44"/>
  <c r="X42" i="44"/>
  <c r="X37" i="44"/>
  <c r="X44" i="44"/>
  <c r="X47" i="44"/>
  <c r="X57" i="44"/>
  <c r="X60" i="44"/>
  <c r="X55" i="44"/>
  <c r="X41" i="44"/>
  <c r="X61" i="44"/>
  <c r="X45" i="44"/>
  <c r="X49" i="44"/>
  <c r="X23" i="44"/>
  <c r="X52" i="44"/>
  <c r="X56" i="44"/>
  <c r="X63" i="44"/>
  <c r="X38" i="44"/>
  <c r="X65" i="44"/>
  <c r="X20" i="44"/>
  <c r="X32" i="44"/>
  <c r="X25" i="44"/>
  <c r="R17" i="44"/>
  <c r="AC17" i="44"/>
  <c r="W38" i="44"/>
  <c r="W41" i="44"/>
  <c r="W48" i="44"/>
  <c r="W40" i="44"/>
  <c r="W53" i="44"/>
  <c r="W18" i="44"/>
  <c r="W62" i="44"/>
  <c r="W50" i="44"/>
  <c r="W45" i="44"/>
  <c r="W22" i="44"/>
  <c r="W47" i="44"/>
  <c r="W36" i="44"/>
  <c r="W55" i="44"/>
  <c r="W24" i="44"/>
  <c r="W57" i="44"/>
  <c r="W59" i="44"/>
  <c r="W56" i="44"/>
  <c r="W29" i="44"/>
  <c r="W37" i="44"/>
  <c r="W44" i="44"/>
  <c r="W21" i="44"/>
  <c r="W23" i="44"/>
  <c r="W46" i="44"/>
  <c r="W54" i="44"/>
  <c r="W19" i="44"/>
  <c r="W34" i="44"/>
  <c r="W28" i="44"/>
  <c r="W43" i="44"/>
  <c r="W58" i="44"/>
  <c r="W32" i="44"/>
  <c r="W35" i="44"/>
  <c r="W26" i="44"/>
  <c r="W51" i="44"/>
  <c r="W65" i="44"/>
  <c r="W27" i="44"/>
  <c r="W42" i="44"/>
  <c r="W52" i="44"/>
  <c r="W49" i="44"/>
  <c r="W31" i="44"/>
  <c r="AC16" i="3"/>
  <c r="W30" i="44"/>
  <c r="W60" i="44"/>
  <c r="W33" i="44"/>
  <c r="W63" i="44"/>
  <c r="W61" i="44"/>
  <c r="W39" i="44"/>
  <c r="W25" i="44"/>
  <c r="W20" i="44"/>
  <c r="AC21" i="3"/>
  <c r="Z62" i="44"/>
  <c r="Z31" i="44"/>
  <c r="Z63" i="44"/>
  <c r="Z43" i="44"/>
  <c r="Z56" i="44"/>
  <c r="Z21" i="44"/>
  <c r="Z59" i="44"/>
  <c r="Z51" i="44"/>
  <c r="Z18" i="44"/>
  <c r="Z26" i="44"/>
  <c r="Z49" i="44"/>
  <c r="Z47" i="44"/>
  <c r="Z35" i="44"/>
  <c r="Z37" i="44"/>
  <c r="Z27" i="44"/>
  <c r="Z48" i="44"/>
  <c r="Z55" i="44"/>
  <c r="Z40" i="44"/>
  <c r="Z36" i="44"/>
  <c r="Z39" i="44"/>
  <c r="Z23" i="44"/>
  <c r="Z33" i="44"/>
  <c r="Z45" i="44"/>
  <c r="Z42" i="44"/>
  <c r="Z44" i="44"/>
  <c r="Z50" i="44"/>
  <c r="Z22" i="44"/>
  <c r="Z41" i="44"/>
  <c r="Z61" i="44"/>
  <c r="Z19" i="44"/>
  <c r="Z34" i="44"/>
  <c r="Z54" i="44"/>
  <c r="Z30" i="44"/>
  <c r="Z38" i="44"/>
  <c r="Z65" i="44"/>
  <c r="Z24" i="44"/>
  <c r="Z29" i="44"/>
  <c r="Z58" i="44"/>
  <c r="Z46" i="44"/>
  <c r="Z32" i="44"/>
  <c r="Z57" i="44"/>
  <c r="Z52" i="44"/>
  <c r="Z60" i="44"/>
  <c r="Z28" i="44"/>
  <c r="Z25" i="44"/>
  <c r="Z53" i="44"/>
  <c r="Z20" i="44"/>
  <c r="S36" i="44"/>
  <c r="S19" i="44"/>
  <c r="S59" i="44"/>
  <c r="S30" i="44"/>
  <c r="S34" i="44"/>
  <c r="S24" i="44"/>
  <c r="S62" i="44"/>
  <c r="S33" i="44"/>
  <c r="S27" i="44"/>
  <c r="S45" i="44"/>
  <c r="S44" i="44"/>
  <c r="S35" i="44"/>
  <c r="S53" i="44"/>
  <c r="S58" i="44"/>
  <c r="S60" i="44"/>
  <c r="S39" i="44"/>
  <c r="S23" i="44"/>
  <c r="S54" i="44"/>
  <c r="S18" i="44"/>
  <c r="S56" i="44"/>
  <c r="S40" i="44"/>
  <c r="S49" i="44"/>
  <c r="S47" i="44"/>
  <c r="S43" i="44"/>
  <c r="S61" i="44"/>
  <c r="S22" i="44"/>
  <c r="S51" i="44"/>
  <c r="S41" i="44"/>
  <c r="S38" i="44"/>
  <c r="S28" i="44"/>
  <c r="S50" i="44"/>
  <c r="S65" i="44"/>
  <c r="S29" i="44"/>
  <c r="S42" i="44"/>
  <c r="S57" i="44"/>
  <c r="S55" i="44"/>
  <c r="S63" i="44"/>
  <c r="AC11" i="3"/>
  <c r="S21" i="44"/>
  <c r="S52" i="44"/>
  <c r="S46" i="44"/>
  <c r="S37" i="44"/>
  <c r="S48" i="44"/>
  <c r="S26" i="44"/>
  <c r="S31" i="44"/>
  <c r="S32" i="44"/>
  <c r="S25" i="44"/>
  <c r="S20" i="44"/>
  <c r="AC24" i="3"/>
  <c r="AB22" i="44"/>
  <c r="AB44" i="44"/>
  <c r="AB55" i="44"/>
  <c r="AB43" i="44"/>
  <c r="AB59" i="44"/>
  <c r="AB29" i="44"/>
  <c r="AB19" i="44"/>
  <c r="AB27" i="44"/>
  <c r="AB63" i="44"/>
  <c r="AB30" i="44"/>
  <c r="AB41" i="44"/>
  <c r="AB54" i="44"/>
  <c r="AB31" i="44"/>
  <c r="AB56" i="44"/>
  <c r="AB35" i="44"/>
  <c r="AB52" i="44"/>
  <c r="AB65" i="44"/>
  <c r="AB26" i="44"/>
  <c r="AB60" i="44"/>
  <c r="AB38" i="44"/>
  <c r="AB57" i="44"/>
  <c r="AB47" i="44"/>
  <c r="AB49" i="44"/>
  <c r="AB28" i="44"/>
  <c r="AB40" i="44"/>
  <c r="AB62" i="44"/>
  <c r="AB37" i="44"/>
  <c r="AB18" i="44"/>
  <c r="AB24" i="44"/>
  <c r="AB50" i="44"/>
  <c r="AB45" i="44"/>
  <c r="AB51" i="44"/>
  <c r="AB42" i="44"/>
  <c r="AB61" i="44"/>
  <c r="AB46" i="44"/>
  <c r="AB33" i="44"/>
  <c r="AB32" i="44"/>
  <c r="AB39" i="44"/>
  <c r="AB48" i="44"/>
  <c r="AB23" i="44"/>
  <c r="AB36" i="44"/>
  <c r="AB53" i="44"/>
  <c r="AB34" i="44"/>
  <c r="AB21" i="44"/>
  <c r="AB58" i="44"/>
  <c r="AB20" i="44"/>
  <c r="AB25" i="44"/>
  <c r="AA37" i="44"/>
  <c r="AA47" i="44"/>
  <c r="AA52" i="44"/>
  <c r="AA62" i="44"/>
  <c r="AA61" i="44"/>
  <c r="AA53" i="44"/>
  <c r="AA38" i="44"/>
  <c r="AA21" i="44"/>
  <c r="AA28" i="44"/>
  <c r="AA33" i="44"/>
  <c r="AA57" i="44"/>
  <c r="AA48" i="44"/>
  <c r="AA59" i="44"/>
  <c r="AA41" i="44"/>
  <c r="AA18" i="44"/>
  <c r="AA54" i="44"/>
  <c r="AA43" i="44"/>
  <c r="AA19" i="44"/>
  <c r="AA32" i="44"/>
  <c r="AA39" i="44"/>
  <c r="AA63" i="44"/>
  <c r="AA49" i="44"/>
  <c r="AA45" i="44"/>
  <c r="AA34" i="44"/>
  <c r="AA58" i="44"/>
  <c r="AA36" i="44"/>
  <c r="AA24" i="44"/>
  <c r="AA26" i="44"/>
  <c r="AA22" i="44"/>
  <c r="AA65" i="44"/>
  <c r="AA56" i="44"/>
  <c r="AA60" i="44"/>
  <c r="AA42" i="44"/>
  <c r="AA55" i="44"/>
  <c r="AA29" i="44"/>
  <c r="AA27" i="44"/>
  <c r="AA31" i="44"/>
  <c r="AC23" i="3"/>
  <c r="AA30" i="44"/>
  <c r="AA44" i="44"/>
  <c r="AA35" i="44"/>
  <c r="AA50" i="44"/>
  <c r="AA40" i="44"/>
  <c r="AA23" i="44"/>
  <c r="AA46" i="44"/>
  <c r="AA51" i="44"/>
  <c r="AA25" i="44"/>
  <c r="AA20" i="44"/>
  <c r="U52" i="44"/>
  <c r="U24" i="44"/>
  <c r="U19" i="44"/>
  <c r="U55" i="44"/>
  <c r="U35" i="44"/>
  <c r="U27" i="44"/>
  <c r="U45" i="44"/>
  <c r="U33" i="44"/>
  <c r="U26" i="44"/>
  <c r="U31" i="44"/>
  <c r="U28" i="44"/>
  <c r="U29" i="44"/>
  <c r="U57" i="44"/>
  <c r="U32" i="44"/>
  <c r="U18" i="44"/>
  <c r="U44" i="44"/>
  <c r="U54" i="44"/>
  <c r="U34" i="44"/>
  <c r="U58" i="44"/>
  <c r="U49" i="44"/>
  <c r="U22" i="44"/>
  <c r="U59" i="44"/>
  <c r="U41" i="44"/>
  <c r="U46" i="44"/>
  <c r="U56" i="44"/>
  <c r="U60" i="44"/>
  <c r="U30" i="44"/>
  <c r="U42" i="44"/>
  <c r="U39" i="44"/>
  <c r="U50" i="44"/>
  <c r="U62" i="44"/>
  <c r="U43" i="44"/>
  <c r="U38" i="44"/>
  <c r="U53" i="44"/>
  <c r="U36" i="44"/>
  <c r="U21" i="44"/>
  <c r="U37" i="44"/>
  <c r="U61" i="44"/>
  <c r="U23" i="44"/>
  <c r="U47" i="44"/>
  <c r="U48" i="44"/>
  <c r="U40" i="44"/>
  <c r="U63" i="44"/>
  <c r="U65" i="44"/>
  <c r="U51" i="44"/>
  <c r="U25" i="44"/>
  <c r="AC14" i="3"/>
  <c r="AD38" i="3" s="1"/>
  <c r="U20" i="44"/>
  <c r="Z17" i="44"/>
  <c r="AD47" i="3" l="1"/>
  <c r="AD34" i="3"/>
  <c r="AC35" i="3"/>
  <c r="AD35" i="3"/>
  <c r="AC49" i="3"/>
  <c r="AD49" i="3"/>
  <c r="AC48" i="3"/>
  <c r="AD48" i="3"/>
  <c r="AC45" i="3"/>
  <c r="AD45" i="3"/>
  <c r="AC40" i="3"/>
  <c r="AD40" i="3"/>
  <c r="AC34" i="3"/>
  <c r="AC13" i="3"/>
  <c r="AC17" i="3"/>
  <c r="AD41" i="3" s="1"/>
  <c r="AC38" i="3"/>
  <c r="AC22" i="3"/>
  <c r="AC43" i="3"/>
  <c r="AD49" i="44"/>
  <c r="AD50" i="44"/>
  <c r="AD26" i="44"/>
  <c r="AD21" i="44"/>
  <c r="AD58" i="44"/>
  <c r="AD23" i="44"/>
  <c r="O57" i="44"/>
  <c r="O23" i="44"/>
  <c r="AD18" i="44"/>
  <c r="O42" i="44"/>
  <c r="AD30" i="44"/>
  <c r="O45" i="44"/>
  <c r="AD40" i="44"/>
  <c r="O33" i="44"/>
  <c r="O35" i="44"/>
  <c r="O56" i="44"/>
  <c r="O54" i="44"/>
  <c r="AD65" i="44"/>
  <c r="O29" i="44"/>
  <c r="AD32" i="44"/>
  <c r="AD41" i="44"/>
  <c r="O52" i="44"/>
  <c r="AD63" i="44"/>
  <c r="AD57" i="44"/>
  <c r="AD54" i="44"/>
  <c r="O49" i="44"/>
  <c r="O31" i="44"/>
  <c r="O61" i="44"/>
  <c r="AD35" i="44"/>
  <c r="AD43" i="44"/>
  <c r="O21" i="44"/>
  <c r="AD28" i="44"/>
  <c r="O48" i="44"/>
  <c r="AD33" i="44"/>
  <c r="O51" i="44"/>
  <c r="O37" i="44"/>
  <c r="AD27" i="44"/>
  <c r="O30" i="44"/>
  <c r="AD46" i="44"/>
  <c r="AD60" i="44"/>
  <c r="O22" i="44"/>
  <c r="AD38" i="44"/>
  <c r="AD56" i="44"/>
  <c r="AD36" i="44"/>
  <c r="AD52" i="44"/>
  <c r="AD62" i="44"/>
  <c r="O43" i="44"/>
  <c r="O50" i="44"/>
  <c r="O32" i="44"/>
  <c r="O40" i="44"/>
  <c r="O58" i="44"/>
  <c r="O60" i="44"/>
  <c r="AD22" i="44"/>
  <c r="O38" i="44"/>
  <c r="AD55" i="44"/>
  <c r="O46" i="44"/>
  <c r="O18" i="44"/>
  <c r="AD29" i="44"/>
  <c r="O59" i="44"/>
  <c r="AD44" i="44"/>
  <c r="O19" i="44"/>
  <c r="O63" i="44"/>
  <c r="AD47" i="44"/>
  <c r="AD61" i="44"/>
  <c r="O36" i="44"/>
  <c r="O24" i="44"/>
  <c r="AD51" i="44"/>
  <c r="O39" i="44"/>
  <c r="AD59" i="44"/>
  <c r="AD45" i="44"/>
  <c r="AD42" i="44"/>
  <c r="O41" i="44"/>
  <c r="O34" i="44"/>
  <c r="AD53" i="44"/>
  <c r="AD24" i="44"/>
  <c r="AD19" i="44"/>
  <c r="O55" i="44"/>
  <c r="O28" i="44"/>
  <c r="O27" i="44"/>
  <c r="O44" i="44"/>
  <c r="O62" i="44"/>
  <c r="AD37" i="44"/>
  <c r="AD31" i="44"/>
  <c r="O53" i="44"/>
  <c r="AD48" i="44"/>
  <c r="O47" i="44"/>
  <c r="AD39" i="44"/>
  <c r="O26" i="44"/>
  <c r="AD34" i="44"/>
  <c r="AD25" i="44"/>
  <c r="O25" i="44"/>
  <c r="O20" i="44"/>
  <c r="AD20" i="44"/>
  <c r="AC26" i="3"/>
  <c r="AD50" i="3" s="1"/>
  <c r="AC47" i="3"/>
  <c r="O17" i="44"/>
  <c r="AC37" i="3" l="1"/>
  <c r="AD37" i="3"/>
  <c r="AC46" i="3"/>
  <c r="AD46" i="3"/>
  <c r="AC27" i="3"/>
  <c r="AC50" i="3"/>
  <c r="AC18" i="3"/>
  <c r="AC29" i="3" s="1"/>
  <c r="AC41" i="3"/>
  <c r="AD42" i="3" l="1"/>
  <c r="AC51" i="3"/>
  <c r="AD51" i="3"/>
  <c r="AC42" i="3"/>
  <c r="AC53" i="3" l="1"/>
  <c r="AD53" i="3"/>
</calcChain>
</file>

<file path=xl/sharedStrings.xml><?xml version="1.0" encoding="utf-8"?>
<sst xmlns="http://schemas.openxmlformats.org/spreadsheetml/2006/main" count="1408" uniqueCount="258">
  <si>
    <t>00/99</t>
  </si>
  <si>
    <t>99/98</t>
  </si>
  <si>
    <t>98/97</t>
  </si>
  <si>
    <t>97/96</t>
  </si>
  <si>
    <t>96/95</t>
  </si>
  <si>
    <t>95/94</t>
  </si>
  <si>
    <t>94/93</t>
  </si>
  <si>
    <t>93/92</t>
  </si>
  <si>
    <t>Gennaio</t>
  </si>
  <si>
    <t>Febbraio</t>
  </si>
  <si>
    <t>Marzo</t>
  </si>
  <si>
    <t>1° trimestre</t>
  </si>
  <si>
    <t>Aprile</t>
  </si>
  <si>
    <t>Maggio</t>
  </si>
  <si>
    <t>Giugno</t>
  </si>
  <si>
    <t>2° trimestre</t>
  </si>
  <si>
    <t>1° semestre</t>
  </si>
  <si>
    <t>Luglio</t>
  </si>
  <si>
    <t>Agosto</t>
  </si>
  <si>
    <t>Settembre</t>
  </si>
  <si>
    <t>3° trimestre</t>
  </si>
  <si>
    <t>Ottobre</t>
  </si>
  <si>
    <t>Novembre</t>
  </si>
  <si>
    <t>Dicembre</t>
  </si>
  <si>
    <t>4° trimestre</t>
  </si>
  <si>
    <t>Anno</t>
  </si>
  <si>
    <t>01/00</t>
  </si>
  <si>
    <t>MARCA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</si>
  <si>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</si>
  <si>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</si>
  <si>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</si>
  <si>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</si>
  <si>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</si>
  <si>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</si>
  <si>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</si>
  <si>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</si>
  <si>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OTTOBRE</t>
  </si>
  <si>
    <t>NOVEMBRE</t>
  </si>
  <si>
    <t>DICEMBRE</t>
  </si>
  <si>
    <t>TOTALE</t>
  </si>
  <si>
    <t>FIAT</t>
  </si>
  <si>
    <t>ALFA ROMEO</t>
  </si>
  <si>
    <t>AUDI</t>
  </si>
  <si>
    <t>BMW</t>
  </si>
  <si>
    <t>CITROEN</t>
  </si>
  <si>
    <t>FORD</t>
  </si>
  <si>
    <t>HONDA</t>
  </si>
  <si>
    <t>HYUNDAI</t>
  </si>
  <si>
    <t>KIA</t>
  </si>
  <si>
    <t>LAND ROVER</t>
  </si>
  <si>
    <t>MAZDA</t>
  </si>
  <si>
    <t>MERCEDES</t>
  </si>
  <si>
    <t>MITSUBISHI</t>
  </si>
  <si>
    <t>NISSAN</t>
  </si>
  <si>
    <t>OPEL</t>
  </si>
  <si>
    <t>PEUGEOT</t>
  </si>
  <si>
    <t>RENAULT</t>
  </si>
  <si>
    <t>SEAT</t>
  </si>
  <si>
    <t>SKODA</t>
  </si>
  <si>
    <t>SMART</t>
  </si>
  <si>
    <t>SUZUKI</t>
  </si>
  <si>
    <t>TOYOTA</t>
  </si>
  <si>
    <t>VOLKSWAGEN</t>
  </si>
  <si>
    <t>VOLVO</t>
  </si>
  <si>
    <t>TOTALE MERCATO</t>
  </si>
  <si>
    <t>MASERATI</t>
  </si>
  <si>
    <t>VAR. %</t>
  </si>
  <si>
    <t>N.</t>
  </si>
  <si>
    <t>MODELLO</t>
  </si>
  <si>
    <t>%</t>
  </si>
  <si>
    <t>ITALIA - IMMATRICOLAZIONI AUTOVETTURE - Andamento mensile</t>
  </si>
  <si>
    <t>ITALY - NEW CAR REGISTRATIONS  - Monthly trend</t>
  </si>
  <si>
    <t>ITALY - NEW CAR REGISTRATIONS</t>
  </si>
  <si>
    <t>ITALY - NEW CAR REGISTRATIONS - Top ten</t>
  </si>
  <si>
    <t xml:space="preserve">ITALIA - IMMATRICOLAZIONI AUTOVETTURE </t>
  </si>
  <si>
    <t>% CHG.</t>
  </si>
  <si>
    <t>Make</t>
  </si>
  <si>
    <t>Model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</si>
  <si>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</si>
  <si>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</si>
  <si>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</si>
  <si>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</si>
  <si>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</si>
  <si>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</si>
  <si>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</si>
  <si>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</si>
  <si>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</si>
  <si>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</si>
  <si>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</si>
  <si>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</si>
  <si>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</si>
  <si>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ITALIA - IMMATRICOLAZIONI  AUTOVETTURE - Top ten</t>
  </si>
  <si>
    <t>SETTEM.</t>
  </si>
  <si>
    <t>02/01</t>
  </si>
  <si>
    <t>JAGUAR</t>
  </si>
  <si>
    <t>MINI</t>
  </si>
  <si>
    <t>03/02</t>
  </si>
  <si>
    <t>2° semestre</t>
  </si>
  <si>
    <t>04/03</t>
  </si>
  <si>
    <t>Dettaglio delle altre marche nazionali - Immatricolazioni</t>
  </si>
  <si>
    <t>05/04</t>
  </si>
  <si>
    <t>06/05</t>
  </si>
  <si>
    <t>07/06</t>
  </si>
  <si>
    <t>08/07</t>
  </si>
  <si>
    <t>ALTRE</t>
  </si>
  <si>
    <t>09/08</t>
  </si>
  <si>
    <t>10/09</t>
  </si>
  <si>
    <t>DACIA</t>
  </si>
  <si>
    <t>PORSCHE</t>
  </si>
  <si>
    <t>SUBARU</t>
  </si>
  <si>
    <t xml:space="preserve"> </t>
  </si>
  <si>
    <r>
      <t>Elaborazioni ANFIA su dati del Ministero dei Trasporti/</t>
    </r>
    <r>
      <rPr>
        <i/>
        <sz val="8"/>
        <rFont val="Trebuchet MS"/>
        <family val="2"/>
      </rPr>
      <t>Prepared by Anfia from the data of Ministry of Transportations</t>
    </r>
  </si>
  <si>
    <t>11/10</t>
  </si>
  <si>
    <t>var.%</t>
  </si>
  <si>
    <t>Associazione Nazionale Filiera Industria Automobilistica</t>
  </si>
  <si>
    <t>JEEP</t>
  </si>
  <si>
    <t>LEXUS</t>
  </si>
  <si>
    <t>a) volumi/units</t>
  </si>
  <si>
    <t>b) quote/share</t>
  </si>
  <si>
    <t>volumi</t>
  </si>
  <si>
    <t>12/11</t>
  </si>
  <si>
    <t>VW Group</t>
  </si>
  <si>
    <t>RENAULT Group</t>
  </si>
  <si>
    <t>TOYOTA Group</t>
  </si>
  <si>
    <t>BMW Group</t>
  </si>
  <si>
    <t>Toyota</t>
  </si>
  <si>
    <t>13/12</t>
  </si>
  <si>
    <t>ministero</t>
  </si>
  <si>
    <t>14/13</t>
  </si>
  <si>
    <t>PANDA</t>
  </si>
  <si>
    <t>YPSILON</t>
  </si>
  <si>
    <t>15/14</t>
  </si>
  <si>
    <t>ITALIA - TRASFERIMENTI DI PROPRIETA'  AUTOVETTURE</t>
  </si>
  <si>
    <t>ITALY - USED CARS: CHANGES IN OWNERSHIP</t>
  </si>
  <si>
    <t xml:space="preserve">dati provvisori /provisional data </t>
  </si>
  <si>
    <t xml:space="preserve">I dati si riferiscono alle certificazioni di  avvenuto trasferimento di proprietà rilasciate dagli uffici della Motorizzazione </t>
  </si>
  <si>
    <r>
      <t>MARCA/</t>
    </r>
    <r>
      <rPr>
        <b/>
        <i/>
        <sz val="10"/>
        <color theme="3"/>
        <rFont val="Trebuchet MS"/>
        <family val="2"/>
      </rPr>
      <t>MAKE</t>
    </r>
  </si>
  <si>
    <r>
      <t>dati provvisori/</t>
    </r>
    <r>
      <rPr>
        <i/>
        <sz val="9"/>
        <color theme="3"/>
        <rFont val="Trebuchet MS"/>
        <family val="2"/>
      </rPr>
      <t>provisional data</t>
    </r>
  </si>
  <si>
    <r>
      <t>Mesi/</t>
    </r>
    <r>
      <rPr>
        <b/>
        <i/>
        <sz val="9"/>
        <color theme="3"/>
        <rFont val="Trebuchet MS"/>
        <family val="2"/>
      </rPr>
      <t>Months</t>
    </r>
  </si>
  <si>
    <r>
      <t>- unità/</t>
    </r>
    <r>
      <rPr>
        <b/>
        <i/>
        <sz val="10"/>
        <color rgb="FFC00000"/>
        <rFont val="Trebuchet MS"/>
        <family val="2"/>
      </rPr>
      <t>units</t>
    </r>
  </si>
  <si>
    <r>
      <t xml:space="preserve">- var. % sull'anno precedente/% </t>
    </r>
    <r>
      <rPr>
        <b/>
        <i/>
        <sz val="10"/>
        <color rgb="FFC00000"/>
        <rFont val="Trebuchet MS"/>
        <family val="2"/>
      </rPr>
      <t>chg  on previous year</t>
    </r>
  </si>
  <si>
    <t>16/15</t>
  </si>
  <si>
    <t xml:space="preserve">FIAT </t>
  </si>
  <si>
    <t>17/16</t>
  </si>
  <si>
    <t>TOP 10</t>
  </si>
  <si>
    <r>
      <t>dati provvisori</t>
    </r>
    <r>
      <rPr>
        <i/>
        <sz val="9"/>
        <color theme="4" tint="-0.249977111117893"/>
        <rFont val="Trebuchet MS"/>
        <family val="2"/>
      </rPr>
      <t>/provisional data</t>
    </r>
  </si>
  <si>
    <t>18/17</t>
  </si>
  <si>
    <t xml:space="preserve">LANCIA </t>
  </si>
  <si>
    <t>LANCIA</t>
  </si>
  <si>
    <t>ITALIA - IMMATRICOLAZIONI AUTOVETTURE - Andamento mensile per marca nel 2019</t>
  </si>
  <si>
    <t>ITALY - NEW CAR REGISTRATIONS  - Monthly trend by make in 2019</t>
  </si>
  <si>
    <t>19/18</t>
  </si>
  <si>
    <t>TESLA MOTORS</t>
  </si>
  <si>
    <t>20/19</t>
  </si>
  <si>
    <t>qliksense</t>
  </si>
  <si>
    <t>DS</t>
  </si>
  <si>
    <t>HYUNDAI Group</t>
  </si>
  <si>
    <t xml:space="preserve">TOYOTA </t>
  </si>
  <si>
    <t>JAGUAR LAND ROVER Group</t>
  </si>
  <si>
    <t>DAIMLER Group</t>
  </si>
  <si>
    <t>DR</t>
  </si>
  <si>
    <t>TESLA</t>
  </si>
  <si>
    <t>FERRARI</t>
  </si>
  <si>
    <t>LAMBORGHINI</t>
  </si>
  <si>
    <t>Citroen</t>
  </si>
  <si>
    <t>ITALIA - IMMATRICOLAZIONI AUTOVETTURE - Andamento mensile per marca nel 2021</t>
  </si>
  <si>
    <t>ITALY - NEW CAR REGISTRATIONS  - Monthly trend by make in 2021</t>
  </si>
  <si>
    <t>21/20</t>
  </si>
  <si>
    <t>altre</t>
  </si>
  <si>
    <t>STELLANTIS Group*</t>
  </si>
  <si>
    <t>* Fino al 2020 Alfa Romeo, Fiat, Jeep e Lancia erano conteggiati nel Gruppo FCA, Citroen, DS, Opel e Peugeot nel Gruppo PSA</t>
  </si>
  <si>
    <t>SANDERO</t>
  </si>
  <si>
    <t>Fonte: CED - Ministero delle Infrastrutture e della Mobilità sostenibili</t>
  </si>
  <si>
    <t>Elaborazioni ANFIA su dati del Ministero delle Infrastrutture e della Mobilità sostenibili</t>
  </si>
  <si>
    <t>www.anfia.it</t>
  </si>
  <si>
    <t>Area Studi e Statistiche: Tel. +39 011 55 46 524</t>
  </si>
  <si>
    <t>Sede di Torino: 10128 - Corso Galileo Ferraris, 61 - Tel. +39 011 55 46 511</t>
  </si>
  <si>
    <t>Sede di Roma: 00144 - Viale Pasteur, 10 - Tel. +39 06 54 22 14 93/4</t>
  </si>
  <si>
    <t>COMUNICATO STAMPA</t>
  </si>
  <si>
    <t>22/21</t>
  </si>
  <si>
    <t>CUPRA</t>
  </si>
  <si>
    <t>ITALIA - IMMATRICOLAZIONI AUTOVETTURE - Andamento mensile per marca nel 2022</t>
  </si>
  <si>
    <t>ITALY - NEW CAR REGISTRATIONS  - Monthly trend by make in 2022</t>
  </si>
  <si>
    <t>Totale:</t>
  </si>
  <si>
    <t>2022/01</t>
  </si>
  <si>
    <t>2022/02</t>
  </si>
  <si>
    <t>2022/03</t>
  </si>
  <si>
    <t>2022/04</t>
  </si>
  <si>
    <t>2022/05</t>
  </si>
  <si>
    <t>2022/06</t>
  </si>
  <si>
    <t>2022/07</t>
  </si>
  <si>
    <t>2022/08</t>
  </si>
  <si>
    <t>2021/01</t>
  </si>
  <si>
    <t>2021/02</t>
  </si>
  <si>
    <t>2021/03</t>
  </si>
  <si>
    <t>2021/04</t>
  </si>
  <si>
    <t>2021/05</t>
  </si>
  <si>
    <t>2021/06</t>
  </si>
  <si>
    <t>2021/07</t>
  </si>
  <si>
    <t>2021/08</t>
  </si>
  <si>
    <t>2021/09</t>
  </si>
  <si>
    <t>2021/10</t>
  </si>
  <si>
    <t>2021/11</t>
  </si>
  <si>
    <t>2021/12</t>
  </si>
  <si>
    <t>2022/09</t>
  </si>
  <si>
    <t>2022/10</t>
  </si>
  <si>
    <t>2022/11</t>
  </si>
  <si>
    <t>2022/12</t>
  </si>
  <si>
    <t>YARIS CROSS</t>
  </si>
  <si>
    <t>23/22</t>
  </si>
  <si>
    <t>ITALIA - IMMATRICOLAZIONI AUTOVETTURE - Andamento mensile per marca nel 2023</t>
  </si>
  <si>
    <t>ITALY - NEW CAR REGISTRATIONS  - Monthly trend by make in 2023</t>
  </si>
  <si>
    <t>2023/01</t>
  </si>
  <si>
    <t>2023/02</t>
  </si>
  <si>
    <t>2023/03</t>
  </si>
  <si>
    <t>2023/04</t>
  </si>
  <si>
    <t>2023/05</t>
  </si>
  <si>
    <t>2023/06</t>
  </si>
  <si>
    <t>2023/07</t>
  </si>
  <si>
    <t>2023/08</t>
  </si>
  <si>
    <t>2023/09</t>
  </si>
  <si>
    <t>2023/10</t>
  </si>
  <si>
    <t>2023/11</t>
  </si>
  <si>
    <t>2023/12</t>
  </si>
  <si>
    <t>LYNK&amp;CO</t>
  </si>
  <si>
    <t>MG</t>
  </si>
  <si>
    <t>CHRYSLER</t>
  </si>
  <si>
    <t>LINK&amp;CO</t>
  </si>
  <si>
    <t>TOTALE YTD</t>
  </si>
  <si>
    <t>YTD Total</t>
  </si>
  <si>
    <t>C3</t>
  </si>
  <si>
    <t>dati provvisori al 31/12/2023 - provisional data as of December, 2023</t>
  </si>
  <si>
    <t>1,3 Renault Captur nella Top 10 mensile non include le versione hybrid, mentre nella top 10 del cumulato sì</t>
  </si>
  <si>
    <t>2 Comprende versione Elettrica e marchio Abarth</t>
  </si>
  <si>
    <t>24/23</t>
  </si>
  <si>
    <t>GEN/GEN 2024</t>
  </si>
  <si>
    <t>JAN/JAN 2024</t>
  </si>
  <si>
    <t>ITALIA - IMMATRICOLAZIONI AUTOVETTURE - Andamento mensile per marca nel 2024</t>
  </si>
  <si>
    <t>ITALY - NEW CAR REGISTRATIONS  - Monthly trend by make in 2024</t>
  </si>
  <si>
    <t>AVENGER</t>
  </si>
  <si>
    <t>2008</t>
  </si>
  <si>
    <t>208</t>
  </si>
  <si>
    <t>Total ytd</t>
  </si>
  <si>
    <t>YARIS</t>
  </si>
  <si>
    <t>I dati rappresentano le risultanze dell'archivio nazionale dei veicoli al 31/03/2024</t>
  </si>
  <si>
    <t>MARCH</t>
  </si>
  <si>
    <t>GENNAIO/MARZO</t>
  </si>
  <si>
    <t>JANUARY/MARCH</t>
  </si>
  <si>
    <t>marzo/March</t>
  </si>
  <si>
    <t>MARZO 2024</t>
  </si>
  <si>
    <t>MAR 2024</t>
  </si>
  <si>
    <t>GEN/MAR 2023</t>
  </si>
  <si>
    <t>JAN/MAR 2023</t>
  </si>
  <si>
    <t>dati provvisori al 31/03/2024 - provisional data as of March, 2024</t>
  </si>
  <si>
    <t>CITROEN/DS</t>
  </si>
  <si>
    <t>T-ROC</t>
  </si>
  <si>
    <t>PUMA</t>
  </si>
  <si>
    <t>nel mese di riferimento e rappresentano le risultanze dell'Archivio Nazionale dei Veicoli alla data del 31/03/2024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</si>
</sst>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43" formatCode="_-* #,##0.00_-;\-* #,##0.00_-;_-* &quot;-&quot;??_-;_-@_-"/>
    <numFmt numFmtId="164" formatCode="_-&quot;€&quot;\ * #,##0_-;\-&quot;€&quot;\ * #,##0_-;_-&quot;€&quot;\ * &quot;-&quot;_-;_-@_-"/>
    <numFmt numFmtId="165" formatCode="0.0"/>
    <numFmt numFmtId="166" formatCode="#,##0_);\(#,##0\)"/>
    <numFmt numFmtId="167" formatCode="#,##0_ ;\-#,##0\ "/>
    <numFmt numFmtId="168" formatCode="_-* #,##0_-;\-* #,##0_-;_-* &quot;-&quot;??_-;_-@_-"/>
    <numFmt numFmtId="169" formatCode="#,##0.0_ ;\-#,##0.0\ "/>
    <numFmt numFmtId="170" formatCode="_(* #,##0_);_(* \(#,##0\);_(* &quot;-&quot;_);_(@_)"/>
    <numFmt numFmtId="171" formatCode="#,##0.0;[Red]\-#,##0.0"/>
    <numFmt numFmtId="172" formatCode="\+0.0;\-0.0"/>
  </numFmts>
  <fonts count="94">
    <font>
      <sz val="10"/>
      <name val="Gill Sans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Gill Sans"/>
    </font>
    <font>
      <sz val="12"/>
      <name val="Arial"/>
      <family val="2"/>
    </font>
    <font>
      <sz val="10"/>
      <name val="Arial"/>
      <family val="2"/>
    </font>
    <font>
      <sz val="8"/>
      <name val="Gill Sans"/>
    </font>
    <font>
      <sz val="10"/>
      <name val="Gill Sans"/>
    </font>
    <font>
      <b/>
      <sz val="9"/>
      <name val="Trebuchet MS"/>
      <family val="2"/>
    </font>
    <font>
      <sz val="9"/>
      <name val="Trebuchet MS"/>
      <family val="2"/>
    </font>
    <font>
      <i/>
      <sz val="9"/>
      <name val="Trebuchet MS"/>
      <family val="2"/>
    </font>
    <font>
      <b/>
      <i/>
      <sz val="9"/>
      <name val="Trebuchet MS"/>
      <family val="2"/>
    </font>
    <font>
      <sz val="8"/>
      <name val="Trebuchet MS"/>
      <family val="2"/>
    </font>
    <font>
      <i/>
      <sz val="8"/>
      <name val="Trebuchet MS"/>
      <family val="2"/>
    </font>
    <font>
      <b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sz val="9"/>
      <color indexed="10"/>
      <name val="Trebuchet MS"/>
      <family val="2"/>
    </font>
    <font>
      <sz val="9"/>
      <color indexed="8"/>
      <name val="Trebuchet MS"/>
      <family val="2"/>
    </font>
    <font>
      <i/>
      <sz val="11"/>
      <name val="Trebuchet MS"/>
      <family val="2"/>
    </font>
    <font>
      <b/>
      <sz val="12"/>
      <name val="Trebuchet MS"/>
      <family val="2"/>
    </font>
    <font>
      <sz val="12"/>
      <name val="Trebuchet MS"/>
      <family val="2"/>
    </font>
    <font>
      <b/>
      <sz val="11"/>
      <name val="Trebuchet MS"/>
      <family val="2"/>
    </font>
    <font>
      <sz val="10"/>
      <name val="Arial"/>
      <family val="2"/>
    </font>
    <font>
      <sz val="10"/>
      <color indexed="48"/>
      <name val="Trebuchet MS"/>
      <family val="2"/>
    </font>
    <font>
      <b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color indexed="62"/>
      <name val="Trebuchet MS"/>
      <family val="2"/>
    </font>
    <font>
      <sz val="9"/>
      <color indexed="10"/>
      <name val="Trebuchet MS"/>
      <family val="2"/>
    </font>
    <font>
      <i/>
      <sz val="9"/>
      <color indexed="10"/>
      <name val="Trebuchet MS"/>
      <family val="2"/>
    </font>
    <font>
      <sz val="9"/>
      <color indexed="8"/>
      <name val="Trebuchet MS"/>
      <family val="2"/>
    </font>
    <font>
      <sz val="9"/>
      <color indexed="9"/>
      <name val="Trebuchet MS"/>
      <family val="2"/>
    </font>
    <font>
      <sz val="11"/>
      <color indexed="8"/>
      <name val="Calibri"/>
      <family val="2"/>
    </font>
    <font>
      <sz val="9"/>
      <color rgb="FFFF0000"/>
      <name val="Trebuchet MS"/>
      <family val="2"/>
    </font>
    <font>
      <sz val="9"/>
      <color theme="0"/>
      <name val="Trebuchet MS"/>
      <family val="2"/>
    </font>
    <font>
      <sz val="10"/>
      <name val="Gill Sans"/>
      <family val="2"/>
    </font>
    <font>
      <sz val="9"/>
      <name val="Barmeno-Regular"/>
    </font>
    <font>
      <sz val="12"/>
      <color indexed="48"/>
      <name val="Barmeno-Regular"/>
    </font>
    <font>
      <sz val="11"/>
      <name val="Trebuchet MS"/>
      <family val="2"/>
    </font>
    <font>
      <b/>
      <sz val="12"/>
      <color theme="3"/>
      <name val="Trebuchet MS"/>
      <family val="2"/>
    </font>
    <font>
      <i/>
      <sz val="12"/>
      <color theme="3"/>
      <name val="Trebuchet MS"/>
      <family val="2"/>
    </font>
    <font>
      <sz val="9"/>
      <color theme="3"/>
      <name val="Trebuchet MS"/>
      <family val="2"/>
    </font>
    <font>
      <sz val="10"/>
      <color theme="3"/>
      <name val="Gill Sans"/>
    </font>
    <font>
      <i/>
      <sz val="10"/>
      <color theme="3"/>
      <name val="Trebuchet MS"/>
      <family val="2"/>
    </font>
    <font>
      <b/>
      <sz val="10"/>
      <color theme="3"/>
      <name val="Trebuchet MS"/>
      <family val="2"/>
    </font>
    <font>
      <b/>
      <i/>
      <sz val="10"/>
      <color theme="3"/>
      <name val="Trebuchet MS"/>
      <family val="2"/>
    </font>
    <font>
      <i/>
      <sz val="9"/>
      <color theme="3"/>
      <name val="Trebuchet MS"/>
      <family val="2"/>
    </font>
    <font>
      <b/>
      <sz val="11"/>
      <color theme="3"/>
      <name val="Trebuchet MS"/>
      <family val="2"/>
    </font>
    <font>
      <sz val="10"/>
      <color theme="3"/>
      <name val="Trebuchet MS"/>
      <family val="2"/>
    </font>
    <font>
      <b/>
      <sz val="9"/>
      <color theme="3"/>
      <name val="Trebuchet MS"/>
      <family val="2"/>
    </font>
    <font>
      <b/>
      <i/>
      <sz val="9"/>
      <color theme="3"/>
      <name val="Trebuchet MS"/>
      <family val="2"/>
    </font>
    <font>
      <b/>
      <sz val="11"/>
      <color rgb="FFC00000"/>
      <name val="Trebuchet MS"/>
      <family val="2"/>
    </font>
    <font>
      <b/>
      <i/>
      <sz val="10"/>
      <color rgb="FFC00000"/>
      <name val="Trebuchet MS"/>
      <family val="2"/>
    </font>
    <font>
      <i/>
      <sz val="11"/>
      <color theme="3"/>
      <name val="Trebuchet MS"/>
      <family val="2"/>
    </font>
    <font>
      <b/>
      <sz val="10"/>
      <color rgb="FFC00000"/>
      <name val="Trebuchet MS"/>
      <family val="2"/>
    </font>
    <font>
      <sz val="9"/>
      <name val="Trebuchet MS"/>
      <family val="2"/>
    </font>
    <font>
      <sz val="11"/>
      <color indexed="8"/>
      <name val="Calibri"/>
      <family val="2"/>
    </font>
    <font>
      <sz val="10"/>
      <name val="Gill Sans"/>
    </font>
    <font>
      <b/>
      <sz val="12"/>
      <color theme="3"/>
      <name val="Trebuchet MS"/>
      <family val="2"/>
    </font>
    <font>
      <b/>
      <sz val="12"/>
      <color indexed="48"/>
      <name val="Trebuchet MS"/>
      <family val="2"/>
    </font>
    <font>
      <i/>
      <sz val="12"/>
      <color theme="3"/>
      <name val="Trebuchet MS"/>
      <family val="2"/>
    </font>
    <font>
      <i/>
      <sz val="9"/>
      <name val="Trebuchet MS"/>
      <family val="2"/>
    </font>
    <font>
      <b/>
      <i/>
      <sz val="10"/>
      <color theme="3"/>
      <name val="Trebuchet MS"/>
      <family val="2"/>
    </font>
    <font>
      <sz val="8"/>
      <name val="Trebuchet MS"/>
      <family val="2"/>
    </font>
    <font>
      <b/>
      <sz val="8"/>
      <color indexed="48"/>
      <name val="Barmeno-Regular"/>
    </font>
    <font>
      <sz val="9"/>
      <name val="Gill Sans"/>
      <family val="2"/>
    </font>
    <font>
      <sz val="8"/>
      <color indexed="48"/>
      <name val="Barmeno-Regular"/>
    </font>
    <font>
      <sz val="7.5"/>
      <name val="Gill Sans"/>
      <family val="2"/>
    </font>
    <font>
      <sz val="9"/>
      <color theme="4" tint="-0.249977111117893"/>
      <name val="Trebuchet MS"/>
      <family val="2"/>
    </font>
    <font>
      <i/>
      <sz val="9"/>
      <color theme="4" tint="-0.249977111117893"/>
      <name val="Trebuchet MS"/>
      <family val="2"/>
    </font>
    <font>
      <b/>
      <sz val="8"/>
      <name val="Trebuchet MS"/>
      <family val="2"/>
    </font>
    <font>
      <u/>
      <sz val="9"/>
      <name val="Trebuchet MS"/>
      <family val="2"/>
    </font>
    <font>
      <sz val="12"/>
      <color rgb="FFFF0000"/>
      <name val="Trebuchet MS"/>
      <family val="2"/>
    </font>
    <font>
      <sz val="10"/>
      <color rgb="FFFF0000"/>
      <name val="Trebuchet MS"/>
      <family val="2"/>
    </font>
    <font>
      <b/>
      <i/>
      <sz val="9"/>
      <color rgb="FFFF0000"/>
      <name val="Trebuchet MS"/>
      <family val="2"/>
    </font>
    <font>
      <i/>
      <sz val="9"/>
      <color rgb="FFFF0000"/>
      <name val="Trebuchet MS"/>
      <family val="2"/>
    </font>
    <font>
      <sz val="8"/>
      <color theme="1" tint="4.9989318521683403E-2"/>
      <name val="Trebuchet MS"/>
      <family val="2"/>
    </font>
    <font>
      <sz val="9"/>
      <color theme="1"/>
      <name val="Trebuchet MS"/>
      <family val="2"/>
    </font>
    <font>
      <sz val="12"/>
      <color theme="0"/>
      <name val="Trebuchet MS"/>
      <family val="2"/>
    </font>
    <font>
      <sz val="10"/>
      <color theme="0"/>
      <name val="Trebuchet MS"/>
      <family val="2"/>
    </font>
    <font>
      <i/>
      <sz val="9"/>
      <color theme="0"/>
      <name val="Trebuchet MS"/>
      <family val="2"/>
    </font>
    <font>
      <b/>
      <i/>
      <sz val="9"/>
      <color theme="0"/>
      <name val="Trebuchet MS"/>
      <family val="2"/>
    </font>
    <font>
      <b/>
      <i/>
      <sz val="8"/>
      <name val="Trebuchet MS"/>
      <family val="2"/>
    </font>
    <font>
      <sz val="11"/>
      <color theme="0"/>
      <name val="Trebuchet MS"/>
      <family val="2"/>
    </font>
    <font>
      <b/>
      <sz val="8"/>
      <color theme="3"/>
      <name val="Barmeno-Regular"/>
    </font>
    <font>
      <sz val="8"/>
      <color theme="3"/>
      <name val="Barmeno-Regular"/>
    </font>
    <font>
      <i/>
      <sz val="8"/>
      <color rgb="FFFF0000"/>
      <name val="Trebuchet MS"/>
      <family val="2"/>
    </font>
    <font>
      <sz val="12"/>
      <color theme="1"/>
      <name val="Trebuchet MS"/>
      <family val="2"/>
    </font>
    <font>
      <sz val="10"/>
      <color theme="1"/>
      <name val="Trebuchet MS"/>
      <family val="2"/>
    </font>
    <font>
      <i/>
      <sz val="9"/>
      <color theme="1"/>
      <name val="Trebuchet MS"/>
      <family val="2"/>
    </font>
    <font>
      <sz val="10"/>
      <color theme="0"/>
      <name val="Gill Sans"/>
    </font>
    <font>
      <vertAlign val="superscript"/>
      <sz val="12"/>
      <name val="Trebuchet MS"/>
      <family val="2"/>
    </font>
    <font>
      <sz val="10"/>
      <color rgb="FFFF0000"/>
      <name val="Gill Sans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gray125">
        <fgColor indexed="9"/>
        <bgColor indexed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7">
    <xf numFmtId="0" fontId="0" fillId="0" borderId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70" fontId="25" fillId="0" borderId="0" applyFont="0" applyFill="0" applyBorder="0" applyAlignment="0" applyProtection="0"/>
    <xf numFmtId="41" fontId="7" fillId="0" borderId="0" applyFont="0" applyFill="0" applyBorder="0" applyAlignment="0" applyProtection="0"/>
    <xf numFmtId="170" fontId="26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3" fillId="0" borderId="0"/>
    <xf numFmtId="0" fontId="5" fillId="0" borderId="0"/>
    <xf numFmtId="0" fontId="5" fillId="0" borderId="0"/>
    <xf numFmtId="0" fontId="7" fillId="0" borderId="0"/>
    <xf numFmtId="0" fontId="3" fillId="0" borderId="0"/>
    <xf numFmtId="0" fontId="3" fillId="0" borderId="0"/>
    <xf numFmtId="0" fontId="4" fillId="0" borderId="0"/>
    <xf numFmtId="164" fontId="5" fillId="0" borderId="0" applyFont="0" applyFill="0" applyBorder="0" applyAlignment="0" applyProtection="0"/>
    <xf numFmtId="0" fontId="2" fillId="0" borderId="0"/>
    <xf numFmtId="43" fontId="33" fillId="0" borderId="0" applyFont="0" applyFill="0" applyBorder="0" applyAlignment="0" applyProtection="0"/>
    <xf numFmtId="0" fontId="36" fillId="0" borderId="0"/>
    <xf numFmtId="43" fontId="33" fillId="0" borderId="0" applyFont="0" applyFill="0" applyBorder="0" applyAlignment="0" applyProtection="0"/>
    <xf numFmtId="0" fontId="3" fillId="0" borderId="0"/>
    <xf numFmtId="41" fontId="25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1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</cellStyleXfs>
  <cellXfs count="402">
    <xf numFmtId="0" fontId="0" fillId="0" borderId="0" xfId="0"/>
    <xf numFmtId="0" fontId="15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14" applyFont="1" applyAlignment="1">
      <alignment horizontal="left"/>
    </xf>
    <xf numFmtId="41" fontId="9" fillId="0" borderId="0" xfId="6" applyFont="1"/>
    <xf numFmtId="0" fontId="10" fillId="0" borderId="0" xfId="0" applyFont="1" applyAlignment="1">
      <alignment horizontal="left"/>
    </xf>
    <xf numFmtId="0" fontId="18" fillId="0" borderId="0" xfId="14" applyFont="1" applyAlignment="1" applyProtection="1">
      <alignment horizontal="left"/>
      <protection locked="0"/>
    </xf>
    <xf numFmtId="41" fontId="18" fillId="0" borderId="0" xfId="6" applyFont="1"/>
    <xf numFmtId="0" fontId="15" fillId="0" borderId="0" xfId="0" applyFont="1"/>
    <xf numFmtId="0" fontId="9" fillId="0" borderId="0" xfId="0" applyFont="1" applyAlignment="1">
      <alignment horizontal="centerContinuous"/>
    </xf>
    <xf numFmtId="0" fontId="9" fillId="0" borderId="0" xfId="0" applyFont="1"/>
    <xf numFmtId="0" fontId="8" fillId="0" borderId="0" xfId="0" applyFont="1" applyAlignment="1">
      <alignment horizontal="centerContinuous"/>
    </xf>
    <xf numFmtId="0" fontId="9" fillId="0" borderId="1" xfId="0" applyFont="1" applyBorder="1"/>
    <xf numFmtId="38" fontId="9" fillId="0" borderId="7" xfId="1" applyNumberFormat="1" applyFont="1" applyBorder="1"/>
    <xf numFmtId="38" fontId="9" fillId="0" borderId="8" xfId="1" applyNumberFormat="1" applyFont="1" applyBorder="1"/>
    <xf numFmtId="0" fontId="9" fillId="0" borderId="9" xfId="0" applyFont="1" applyBorder="1"/>
    <xf numFmtId="38" fontId="9" fillId="0" borderId="10" xfId="1" applyNumberFormat="1" applyFont="1" applyBorder="1" applyAlignment="1">
      <alignment horizontal="right"/>
    </xf>
    <xf numFmtId="38" fontId="9" fillId="0" borderId="11" xfId="1" applyNumberFormat="1" applyFont="1" applyBorder="1"/>
    <xf numFmtId="38" fontId="9" fillId="0" borderId="11" xfId="1" applyNumberFormat="1" applyFont="1" applyBorder="1" applyAlignment="1">
      <alignment horizontal="right"/>
    </xf>
    <xf numFmtId="38" fontId="9" fillId="0" borderId="12" xfId="1" applyNumberFormat="1" applyFont="1" applyBorder="1"/>
    <xf numFmtId="38" fontId="9" fillId="0" borderId="12" xfId="1" applyNumberFormat="1" applyFont="1" applyBorder="1" applyAlignment="1">
      <alignment horizontal="right"/>
    </xf>
    <xf numFmtId="0" fontId="11" fillId="0" borderId="2" xfId="0" applyFont="1" applyBorder="1"/>
    <xf numFmtId="38" fontId="11" fillId="0" borderId="3" xfId="1" applyNumberFormat="1" applyFont="1" applyBorder="1" applyAlignment="1">
      <alignment horizontal="right"/>
    </xf>
    <xf numFmtId="38" fontId="9" fillId="0" borderId="8" xfId="1" applyNumberFormat="1" applyFont="1" applyBorder="1" applyAlignment="1">
      <alignment horizontal="right"/>
    </xf>
    <xf numFmtId="38" fontId="9" fillId="0" borderId="7" xfId="1" applyNumberFormat="1" applyFont="1" applyBorder="1" applyAlignment="1">
      <alignment horizontal="right"/>
    </xf>
    <xf numFmtId="38" fontId="9" fillId="2" borderId="10" xfId="1" applyNumberFormat="1" applyFont="1" applyFill="1" applyBorder="1" applyAlignment="1">
      <alignment horizontal="right"/>
    </xf>
    <xf numFmtId="0" fontId="9" fillId="0" borderId="13" xfId="0" applyFont="1" applyBorder="1"/>
    <xf numFmtId="38" fontId="9" fillId="0" borderId="14" xfId="1" applyNumberFormat="1" applyFont="1" applyBorder="1"/>
    <xf numFmtId="0" fontId="9" fillId="0" borderId="15" xfId="0" applyFont="1" applyBorder="1"/>
    <xf numFmtId="38" fontId="9" fillId="0" borderId="16" xfId="1" applyNumberFormat="1" applyFont="1" applyBorder="1" applyAlignment="1">
      <alignment horizontal="right"/>
    </xf>
    <xf numFmtId="38" fontId="9" fillId="0" borderId="10" xfId="1" applyNumberFormat="1" applyFont="1" applyBorder="1"/>
    <xf numFmtId="0" fontId="11" fillId="0" borderId="17" xfId="0" applyFont="1" applyBorder="1"/>
    <xf numFmtId="38" fontId="11" fillId="0" borderId="12" xfId="1" applyNumberFormat="1" applyFont="1" applyBorder="1" applyAlignment="1">
      <alignment horizontal="right"/>
    </xf>
    <xf numFmtId="38" fontId="9" fillId="0" borderId="0" xfId="1" applyNumberFormat="1" applyFont="1" applyAlignment="1">
      <alignment horizontal="right"/>
    </xf>
    <xf numFmtId="0" fontId="11" fillId="0" borderId="3" xfId="0" applyFont="1" applyBorder="1"/>
    <xf numFmtId="38" fontId="11" fillId="0" borderId="4" xfId="1" applyNumberFormat="1" applyFont="1" applyBorder="1" applyAlignment="1">
      <alignment horizontal="right"/>
    </xf>
    <xf numFmtId="0" fontId="11" fillId="0" borderId="0" xfId="0" applyFont="1"/>
    <xf numFmtId="38" fontId="11" fillId="0" borderId="0" xfId="1" applyNumberFormat="1" applyFont="1" applyAlignment="1">
      <alignment horizontal="right"/>
    </xf>
    <xf numFmtId="38" fontId="9" fillId="0" borderId="0" xfId="0" applyNumberFormat="1" applyFont="1"/>
    <xf numFmtId="0" fontId="9" fillId="0" borderId="5" xfId="0" applyFont="1" applyBorder="1"/>
    <xf numFmtId="0" fontId="9" fillId="0" borderId="18" xfId="0" applyFont="1" applyBorder="1"/>
    <xf numFmtId="165" fontId="9" fillId="0" borderId="14" xfId="1" applyNumberFormat="1" applyFont="1" applyBorder="1"/>
    <xf numFmtId="165" fontId="9" fillId="0" borderId="14" xfId="1" applyNumberFormat="1" applyFont="1" applyBorder="1" applyAlignment="1">
      <alignment horizontal="right"/>
    </xf>
    <xf numFmtId="0" fontId="9" fillId="0" borderId="19" xfId="0" applyFont="1" applyBorder="1"/>
    <xf numFmtId="165" fontId="9" fillId="0" borderId="7" xfId="1" applyNumberFormat="1" applyFont="1" applyBorder="1" applyAlignment="1">
      <alignment horizontal="right"/>
    </xf>
    <xf numFmtId="165" fontId="9" fillId="0" borderId="7" xfId="1" applyNumberFormat="1" applyFont="1" applyBorder="1"/>
    <xf numFmtId="165" fontId="9" fillId="0" borderId="10" xfId="1" applyNumberFormat="1" applyFont="1" applyBorder="1" applyAlignment="1">
      <alignment horizontal="right"/>
    </xf>
    <xf numFmtId="165" fontId="9" fillId="0" borderId="10" xfId="0" applyNumberFormat="1" applyFont="1" applyBorder="1" applyAlignment="1">
      <alignment horizontal="right"/>
    </xf>
    <xf numFmtId="2" fontId="9" fillId="0" borderId="7" xfId="1" applyNumberFormat="1" applyFont="1" applyBorder="1" applyAlignment="1">
      <alignment horizontal="right"/>
    </xf>
    <xf numFmtId="0" fontId="11" fillId="0" borderId="4" xfId="0" applyFont="1" applyBorder="1"/>
    <xf numFmtId="165" fontId="11" fillId="0" borderId="3" xfId="1" applyNumberFormat="1" applyFont="1" applyBorder="1" applyAlignment="1">
      <alignment horizontal="right"/>
    </xf>
    <xf numFmtId="165" fontId="11" fillId="0" borderId="3" xfId="0" applyNumberFormat="1" applyFont="1" applyBorder="1" applyAlignment="1">
      <alignment horizontal="right"/>
    </xf>
    <xf numFmtId="165" fontId="9" fillId="0" borderId="6" xfId="1" applyNumberFormat="1" applyFont="1" applyBorder="1"/>
    <xf numFmtId="165" fontId="9" fillId="0" borderId="8" xfId="1" applyNumberFormat="1" applyFont="1" applyBorder="1"/>
    <xf numFmtId="165" fontId="9" fillId="0" borderId="6" xfId="0" applyNumberFormat="1" applyFont="1" applyBorder="1" applyAlignment="1">
      <alignment horizontal="right"/>
    </xf>
    <xf numFmtId="165" fontId="9" fillId="0" borderId="11" xfId="1" applyNumberFormat="1" applyFont="1" applyBorder="1"/>
    <xf numFmtId="165" fontId="9" fillId="0" borderId="11" xfId="0" applyNumberFormat="1" applyFont="1" applyBorder="1" applyAlignment="1">
      <alignment horizontal="right"/>
    </xf>
    <xf numFmtId="165" fontId="9" fillId="0" borderId="12" xfId="1" applyNumberFormat="1" applyFont="1" applyBorder="1"/>
    <xf numFmtId="165" fontId="9" fillId="0" borderId="8" xfId="0" applyNumberFormat="1" applyFont="1" applyBorder="1" applyAlignment="1">
      <alignment horizontal="right"/>
    </xf>
    <xf numFmtId="165" fontId="11" fillId="0" borderId="3" xfId="1" applyNumberFormat="1" applyFont="1" applyBorder="1"/>
    <xf numFmtId="165" fontId="8" fillId="0" borderId="3" xfId="1" applyNumberFormat="1" applyFont="1" applyBorder="1" applyAlignment="1">
      <alignment horizontal="right"/>
    </xf>
    <xf numFmtId="0" fontId="10" fillId="0" borderId="0" xfId="0" applyFont="1"/>
    <xf numFmtId="165" fontId="9" fillId="0" borderId="6" xfId="1" applyNumberFormat="1" applyFont="1" applyBorder="1" applyAlignment="1">
      <alignment horizontal="right"/>
    </xf>
    <xf numFmtId="165" fontId="9" fillId="0" borderId="10" xfId="1" applyNumberFormat="1" applyFont="1" applyBorder="1"/>
    <xf numFmtId="165" fontId="11" fillId="0" borderId="8" xfId="0" applyNumberFormat="1" applyFont="1" applyBorder="1" applyAlignment="1">
      <alignment horizontal="right"/>
    </xf>
    <xf numFmtId="0" fontId="9" fillId="0" borderId="20" xfId="0" applyFont="1" applyBorder="1"/>
    <xf numFmtId="165" fontId="9" fillId="0" borderId="11" xfId="1" applyNumberFormat="1" applyFont="1" applyBorder="1" applyAlignment="1">
      <alignment horizontal="right"/>
    </xf>
    <xf numFmtId="165" fontId="11" fillId="0" borderId="11" xfId="0" applyNumberFormat="1" applyFont="1" applyBorder="1" applyAlignment="1">
      <alignment horizontal="right"/>
    </xf>
    <xf numFmtId="0" fontId="9" fillId="0" borderId="21" xfId="0" applyFont="1" applyBorder="1"/>
    <xf numFmtId="165" fontId="9" fillId="0" borderId="16" xfId="0" applyNumberFormat="1" applyFont="1" applyBorder="1" applyAlignment="1">
      <alignment horizontal="right"/>
    </xf>
    <xf numFmtId="165" fontId="9" fillId="0" borderId="12" xfId="0" applyNumberFormat="1" applyFont="1" applyBorder="1" applyAlignment="1">
      <alignment horizontal="right"/>
    </xf>
    <xf numFmtId="0" fontId="11" fillId="0" borderId="22" xfId="0" applyFont="1" applyBorder="1"/>
    <xf numFmtId="165" fontId="9" fillId="0" borderId="7" xfId="0" applyNumberFormat="1" applyFont="1" applyBorder="1" applyAlignment="1">
      <alignment horizontal="right"/>
    </xf>
    <xf numFmtId="165" fontId="9" fillId="0" borderId="0" xfId="0" applyNumberFormat="1" applyFont="1" applyAlignment="1">
      <alignment horizontal="right"/>
    </xf>
    <xf numFmtId="165" fontId="9" fillId="0" borderId="0" xfId="0" applyNumberFormat="1" applyFont="1"/>
    <xf numFmtId="3" fontId="9" fillId="0" borderId="0" xfId="0" applyNumberFormat="1" applyFont="1"/>
    <xf numFmtId="2" fontId="9" fillId="0" borderId="7" xfId="0" applyNumberFormat="1" applyFont="1" applyBorder="1"/>
    <xf numFmtId="0" fontId="8" fillId="0" borderId="0" xfId="0" applyFont="1"/>
    <xf numFmtId="3" fontId="8" fillId="0" borderId="0" xfId="0" applyNumberFormat="1" applyFont="1"/>
    <xf numFmtId="0" fontId="21" fillId="0" borderId="0" xfId="0" applyFont="1" applyAlignment="1">
      <alignment horizontal="centerContinuous"/>
    </xf>
    <xf numFmtId="0" fontId="21" fillId="0" borderId="0" xfId="0" applyFont="1"/>
    <xf numFmtId="0" fontId="20" fillId="0" borderId="0" xfId="0" applyFont="1"/>
    <xf numFmtId="38" fontId="9" fillId="2" borderId="11" xfId="1" applyNumberFormat="1" applyFont="1" applyFill="1" applyBorder="1"/>
    <xf numFmtId="165" fontId="9" fillId="2" borderId="14" xfId="1" applyNumberFormat="1" applyFont="1" applyFill="1" applyBorder="1" applyAlignment="1">
      <alignment horizontal="right"/>
    </xf>
    <xf numFmtId="0" fontId="22" fillId="0" borderId="0" xfId="0" applyFont="1"/>
    <xf numFmtId="17" fontId="19" fillId="0" borderId="0" xfId="0" applyNumberFormat="1" applyFont="1"/>
    <xf numFmtId="0" fontId="15" fillId="0" borderId="0" xfId="15" applyFont="1" applyAlignment="1">
      <alignment horizontal="left"/>
    </xf>
    <xf numFmtId="0" fontId="15" fillId="0" borderId="0" xfId="15" applyFont="1" applyAlignment="1" applyProtection="1">
      <alignment horizontal="left"/>
      <protection locked="0"/>
    </xf>
    <xf numFmtId="0" fontId="21" fillId="0" borderId="0" xfId="0" applyFont="1" applyAlignment="1">
      <alignment horizontal="center"/>
    </xf>
    <xf numFmtId="0" fontId="9" fillId="0" borderId="0" xfId="0" applyFont="1" applyAlignment="1">
      <alignment horizontal="left" indent="1"/>
    </xf>
    <xf numFmtId="0" fontId="28" fillId="0" borderId="0" xfId="0" applyFont="1" applyAlignment="1">
      <alignment horizontal="left"/>
    </xf>
    <xf numFmtId="0" fontId="29" fillId="0" borderId="0" xfId="0" applyFont="1"/>
    <xf numFmtId="0" fontId="30" fillId="0" borderId="0" xfId="0" applyFont="1"/>
    <xf numFmtId="3" fontId="0" fillId="0" borderId="0" xfId="0" applyNumberFormat="1"/>
    <xf numFmtId="0" fontId="27" fillId="0" borderId="0" xfId="0" applyFont="1"/>
    <xf numFmtId="0" fontId="32" fillId="0" borderId="0" xfId="0" applyFont="1"/>
    <xf numFmtId="0" fontId="17" fillId="0" borderId="0" xfId="0" applyFont="1"/>
    <xf numFmtId="3" fontId="9" fillId="0" borderId="7" xfId="0" applyNumberFormat="1" applyFont="1" applyBorder="1"/>
    <xf numFmtId="167" fontId="11" fillId="0" borderId="6" xfId="0" applyNumberFormat="1" applyFont="1" applyBorder="1" applyAlignment="1">
      <alignment horizontal="right"/>
    </xf>
    <xf numFmtId="167" fontId="9" fillId="0" borderId="3" xfId="0" applyNumberFormat="1" applyFont="1" applyBorder="1"/>
    <xf numFmtId="169" fontId="9" fillId="0" borderId="7" xfId="1" applyNumberFormat="1" applyFont="1" applyBorder="1" applyAlignment="1">
      <alignment horizontal="right"/>
    </xf>
    <xf numFmtId="0" fontId="17" fillId="2" borderId="0" xfId="0" applyFont="1" applyFill="1"/>
    <xf numFmtId="0" fontId="34" fillId="0" borderId="0" xfId="0" applyFont="1"/>
    <xf numFmtId="0" fontId="34" fillId="2" borderId="0" xfId="0" applyFont="1" applyFill="1"/>
    <xf numFmtId="0" fontId="35" fillId="2" borderId="0" xfId="0" applyFont="1" applyFill="1"/>
    <xf numFmtId="0" fontId="9" fillId="3" borderId="0" xfId="0" applyFont="1" applyFill="1"/>
    <xf numFmtId="0" fontId="0" fillId="4" borderId="0" xfId="0" applyFill="1"/>
    <xf numFmtId="0" fontId="9" fillId="4" borderId="0" xfId="0" applyFont="1" applyFill="1"/>
    <xf numFmtId="3" fontId="8" fillId="4" borderId="3" xfId="0" applyNumberFormat="1" applyFont="1" applyFill="1" applyBorder="1"/>
    <xf numFmtId="169" fontId="9" fillId="4" borderId="3" xfId="1" applyNumberFormat="1" applyFont="1" applyFill="1" applyBorder="1"/>
    <xf numFmtId="0" fontId="9" fillId="4" borderId="0" xfId="0" applyFont="1" applyFill="1" applyAlignment="1">
      <alignment horizontal="left" indent="1"/>
    </xf>
    <xf numFmtId="3" fontId="0" fillId="4" borderId="0" xfId="0" applyNumberFormat="1" applyFill="1"/>
    <xf numFmtId="3" fontId="9" fillId="4" borderId="0" xfId="0" applyNumberFormat="1" applyFont="1" applyFill="1"/>
    <xf numFmtId="169" fontId="9" fillId="4" borderId="5" xfId="1" applyNumberFormat="1" applyFont="1" applyFill="1" applyBorder="1"/>
    <xf numFmtId="0" fontId="8" fillId="4" borderId="3" xfId="0" applyFont="1" applyFill="1" applyBorder="1" applyAlignment="1">
      <alignment horizontal="left" indent="1"/>
    </xf>
    <xf numFmtId="0" fontId="12" fillId="4" borderId="0" xfId="16" applyFont="1" applyFill="1" applyAlignment="1">
      <alignment horizontal="left"/>
    </xf>
    <xf numFmtId="166" fontId="8" fillId="4" borderId="0" xfId="16" applyNumberFormat="1" applyFont="1" applyFill="1"/>
    <xf numFmtId="165" fontId="11" fillId="4" borderId="0" xfId="16" applyNumberFormat="1" applyFont="1" applyFill="1"/>
    <xf numFmtId="0" fontId="9" fillId="4" borderId="0" xfId="16" applyFont="1" applyFill="1"/>
    <xf numFmtId="167" fontId="9" fillId="4" borderId="0" xfId="0" applyNumberFormat="1" applyFont="1" applyFill="1"/>
    <xf numFmtId="0" fontId="35" fillId="0" borderId="0" xfId="0" applyFont="1"/>
    <xf numFmtId="167" fontId="9" fillId="3" borderId="3" xfId="0" applyNumberFormat="1" applyFont="1" applyFill="1" applyBorder="1"/>
    <xf numFmtId="0" fontId="9" fillId="5" borderId="0" xfId="0" applyFont="1" applyFill="1"/>
    <xf numFmtId="167" fontId="9" fillId="5" borderId="3" xfId="0" applyNumberFormat="1" applyFont="1" applyFill="1" applyBorder="1"/>
    <xf numFmtId="0" fontId="37" fillId="0" borderId="0" xfId="0" applyFont="1"/>
    <xf numFmtId="0" fontId="24" fillId="0" borderId="0" xfId="0" applyFont="1"/>
    <xf numFmtId="0" fontId="38" fillId="0" borderId="0" xfId="0" applyFont="1"/>
    <xf numFmtId="0" fontId="19" fillId="0" borderId="0" xfId="0" applyFont="1"/>
    <xf numFmtId="0" fontId="39" fillId="0" borderId="0" xfId="16" applyFont="1" applyAlignment="1">
      <alignment horizontal="centerContinuous"/>
    </xf>
    <xf numFmtId="0" fontId="39" fillId="0" borderId="0" xfId="0" applyFont="1"/>
    <xf numFmtId="0" fontId="39" fillId="0" borderId="0" xfId="16" applyFont="1"/>
    <xf numFmtId="0" fontId="16" fillId="0" borderId="0" xfId="16" applyFont="1" applyAlignment="1">
      <alignment horizontal="left"/>
    </xf>
    <xf numFmtId="0" fontId="15" fillId="0" borderId="7" xfId="16" applyFont="1" applyBorder="1" applyAlignment="1">
      <alignment horizontal="left" indent="1"/>
    </xf>
    <xf numFmtId="166" fontId="15" fillId="0" borderId="7" xfId="16" applyNumberFormat="1" applyFont="1" applyBorder="1"/>
    <xf numFmtId="2" fontId="15" fillId="0" borderId="7" xfId="0" applyNumberFormat="1" applyFont="1" applyBorder="1" applyAlignment="1">
      <alignment horizontal="right"/>
    </xf>
    <xf numFmtId="166" fontId="15" fillId="0" borderId="1" xfId="16" applyNumberFormat="1" applyFont="1" applyBorder="1"/>
    <xf numFmtId="41" fontId="15" fillId="0" borderId="7" xfId="2" applyFont="1" applyBorder="1" applyAlignment="1">
      <alignment horizontal="right"/>
    </xf>
    <xf numFmtId="168" fontId="15" fillId="0" borderId="1" xfId="1" applyNumberFormat="1" applyFont="1" applyBorder="1"/>
    <xf numFmtId="2" fontId="15" fillId="0" borderId="18" xfId="0" applyNumberFormat="1" applyFont="1" applyBorder="1"/>
    <xf numFmtId="0" fontId="14" fillId="6" borderId="3" xfId="16" applyFont="1" applyFill="1" applyBorder="1" applyAlignment="1">
      <alignment horizontal="left" indent="1"/>
    </xf>
    <xf numFmtId="2" fontId="15" fillId="0" borderId="0" xfId="0" applyNumberFormat="1" applyFont="1"/>
    <xf numFmtId="0" fontId="40" fillId="0" borderId="0" xfId="0" applyFont="1"/>
    <xf numFmtId="0" fontId="12" fillId="0" borderId="0" xfId="0" applyFont="1" applyAlignment="1">
      <alignment horizontal="left"/>
    </xf>
    <xf numFmtId="0" fontId="45" fillId="7" borderId="6" xfId="16" applyFont="1" applyFill="1" applyBorder="1" applyAlignment="1">
      <alignment horizontal="center"/>
    </xf>
    <xf numFmtId="0" fontId="46" fillId="7" borderId="7" xfId="16" applyFont="1" applyFill="1" applyBorder="1" applyAlignment="1">
      <alignment horizontal="center"/>
    </xf>
    <xf numFmtId="0" fontId="45" fillId="7" borderId="5" xfId="16" applyFont="1" applyFill="1" applyBorder="1" applyAlignment="1">
      <alignment horizontal="center"/>
    </xf>
    <xf numFmtId="16" fontId="46" fillId="7" borderId="16" xfId="16" quotePrefix="1" applyNumberFormat="1" applyFont="1" applyFill="1" applyBorder="1" applyAlignment="1">
      <alignment horizontal="center"/>
    </xf>
    <xf numFmtId="0" fontId="45" fillId="7" borderId="23" xfId="14" applyFont="1" applyFill="1" applyBorder="1" applyAlignment="1">
      <alignment horizontal="left" indent="1"/>
    </xf>
    <xf numFmtId="0" fontId="45" fillId="7" borderId="24" xfId="14" applyFont="1" applyFill="1" applyBorder="1" applyAlignment="1" applyProtection="1">
      <alignment horizontal="left"/>
      <protection locked="0"/>
    </xf>
    <xf numFmtId="0" fontId="44" fillId="7" borderId="15" xfId="14" applyFont="1" applyFill="1" applyBorder="1" applyAlignment="1">
      <alignment horizontal="left" indent="1"/>
    </xf>
    <xf numFmtId="0" fontId="44" fillId="7" borderId="25" xfId="14" applyFont="1" applyFill="1" applyBorder="1" applyAlignment="1">
      <alignment horizontal="left"/>
    </xf>
    <xf numFmtId="0" fontId="42" fillId="0" borderId="0" xfId="0" applyFont="1" applyAlignment="1">
      <alignment horizontal="left"/>
    </xf>
    <xf numFmtId="0" fontId="42" fillId="0" borderId="0" xfId="0" applyFont="1"/>
    <xf numFmtId="0" fontId="50" fillId="7" borderId="3" xfId="0" applyFont="1" applyFill="1" applyBorder="1"/>
    <xf numFmtId="0" fontId="50" fillId="7" borderId="3" xfId="0" applyFont="1" applyFill="1" applyBorder="1" applyAlignment="1">
      <alignment horizontal="center"/>
    </xf>
    <xf numFmtId="0" fontId="50" fillId="7" borderId="2" xfId="0" applyFont="1" applyFill="1" applyBorder="1"/>
    <xf numFmtId="0" fontId="50" fillId="7" borderId="4" xfId="0" applyFont="1" applyFill="1" applyBorder="1"/>
    <xf numFmtId="17" fontId="50" fillId="7" borderId="3" xfId="0" applyNumberFormat="1" applyFont="1" applyFill="1" applyBorder="1" applyAlignment="1">
      <alignment horizontal="center"/>
    </xf>
    <xf numFmtId="16" fontId="50" fillId="7" borderId="3" xfId="0" quotePrefix="1" applyNumberFormat="1" applyFont="1" applyFill="1" applyBorder="1" applyAlignment="1">
      <alignment horizontal="center"/>
    </xf>
    <xf numFmtId="0" fontId="40" fillId="0" borderId="0" xfId="13" applyFont="1"/>
    <xf numFmtId="0" fontId="50" fillId="7" borderId="6" xfId="0" applyFont="1" applyFill="1" applyBorder="1" applyAlignment="1">
      <alignment horizontal="left" indent="1"/>
    </xf>
    <xf numFmtId="0" fontId="50" fillId="7" borderId="6" xfId="0" applyFont="1" applyFill="1" applyBorder="1" applyAlignment="1">
      <alignment horizontal="center"/>
    </xf>
    <xf numFmtId="0" fontId="50" fillId="7" borderId="6" xfId="0" applyFont="1" applyFill="1" applyBorder="1"/>
    <xf numFmtId="0" fontId="42" fillId="7" borderId="16" xfId="0" applyFont="1" applyFill="1" applyBorder="1" applyAlignment="1">
      <alignment horizontal="left" indent="1"/>
    </xf>
    <xf numFmtId="0" fontId="51" fillId="7" borderId="16" xfId="0" applyFont="1" applyFill="1" applyBorder="1" applyAlignment="1">
      <alignment horizontal="center"/>
    </xf>
    <xf numFmtId="0" fontId="49" fillId="0" borderId="0" xfId="13" applyFont="1" applyAlignment="1">
      <alignment horizontal="centerContinuous"/>
    </xf>
    <xf numFmtId="0" fontId="47" fillId="0" borderId="0" xfId="0" applyFont="1"/>
    <xf numFmtId="0" fontId="42" fillId="0" borderId="0" xfId="0" applyFont="1" applyAlignment="1">
      <alignment horizontal="centerContinuous"/>
    </xf>
    <xf numFmtId="0" fontId="42" fillId="0" borderId="0" xfId="0" applyFont="1" applyAlignment="1">
      <alignment horizontal="right"/>
    </xf>
    <xf numFmtId="0" fontId="50" fillId="7" borderId="23" xfId="0" applyFont="1" applyFill="1" applyBorder="1" applyAlignment="1">
      <alignment horizontal="left" indent="1"/>
    </xf>
    <xf numFmtId="0" fontId="51" fillId="7" borderId="15" xfId="0" applyFont="1" applyFill="1" applyBorder="1" applyAlignment="1">
      <alignment horizontal="left" indent="1"/>
    </xf>
    <xf numFmtId="0" fontId="3" fillId="0" borderId="0" xfId="0" applyFont="1"/>
    <xf numFmtId="0" fontId="48" fillId="0" borderId="0" xfId="0" applyFont="1"/>
    <xf numFmtId="0" fontId="39" fillId="0" borderId="0" xfId="0" applyFont="1" applyAlignment="1">
      <alignment horizontal="left"/>
    </xf>
    <xf numFmtId="17" fontId="54" fillId="0" borderId="0" xfId="0" applyNumberFormat="1" applyFont="1"/>
    <xf numFmtId="0" fontId="19" fillId="0" borderId="0" xfId="0" applyFont="1" applyAlignment="1">
      <alignment horizontal="left"/>
    </xf>
    <xf numFmtId="0" fontId="41" fillId="0" borderId="0" xfId="0" applyFont="1"/>
    <xf numFmtId="0" fontId="55" fillId="0" borderId="0" xfId="0" quotePrefix="1" applyFont="1" applyAlignment="1">
      <alignment horizontal="left"/>
    </xf>
    <xf numFmtId="0" fontId="55" fillId="0" borderId="0" xfId="0" quotePrefix="1" applyFont="1"/>
    <xf numFmtId="0" fontId="53" fillId="0" borderId="0" xfId="13" applyFont="1" applyAlignment="1">
      <alignment horizontal="left" indent="1"/>
    </xf>
    <xf numFmtId="0" fontId="15" fillId="0" borderId="0" xfId="0" applyFont="1" applyAlignment="1">
      <alignment horizontal="centerContinuous"/>
    </xf>
    <xf numFmtId="0" fontId="44" fillId="0" borderId="0" xfId="0" applyFont="1"/>
    <xf numFmtId="0" fontId="45" fillId="7" borderId="3" xfId="16" applyFont="1" applyFill="1" applyBorder="1" applyAlignment="1">
      <alignment horizontal="left" indent="1"/>
    </xf>
    <xf numFmtId="171" fontId="9" fillId="0" borderId="0" xfId="0" applyNumberFormat="1" applyFont="1"/>
    <xf numFmtId="167" fontId="9" fillId="0" borderId="7" xfId="1" applyNumberFormat="1" applyFont="1" applyBorder="1" applyAlignment="1">
      <alignment horizontal="right"/>
    </xf>
    <xf numFmtId="167" fontId="9" fillId="0" borderId="7" xfId="0" applyNumberFormat="1" applyFont="1" applyBorder="1" applyAlignment="1">
      <alignment horizontal="right"/>
    </xf>
    <xf numFmtId="0" fontId="15" fillId="4" borderId="7" xfId="16" applyFont="1" applyFill="1" applyBorder="1" applyAlignment="1">
      <alignment horizontal="left" indent="1"/>
    </xf>
    <xf numFmtId="166" fontId="15" fillId="4" borderId="7" xfId="16" applyNumberFormat="1" applyFont="1" applyFill="1" applyBorder="1"/>
    <xf numFmtId="2" fontId="15" fillId="4" borderId="7" xfId="0" applyNumberFormat="1" applyFont="1" applyFill="1" applyBorder="1" applyAlignment="1">
      <alignment horizontal="right"/>
    </xf>
    <xf numFmtId="166" fontId="15" fillId="4" borderId="1" xfId="16" applyNumberFormat="1" applyFont="1" applyFill="1" applyBorder="1"/>
    <xf numFmtId="41" fontId="15" fillId="4" borderId="7" xfId="2" applyFont="1" applyFill="1" applyBorder="1" applyAlignment="1">
      <alignment horizontal="right"/>
    </xf>
    <xf numFmtId="168" fontId="15" fillId="4" borderId="1" xfId="1" applyNumberFormat="1" applyFont="1" applyFill="1" applyBorder="1"/>
    <xf numFmtId="49" fontId="15" fillId="4" borderId="0" xfId="6" applyNumberFormat="1" applyFont="1" applyFill="1" applyAlignment="1" applyProtection="1">
      <alignment horizontal="left"/>
      <protection locked="0"/>
    </xf>
    <xf numFmtId="0" fontId="43" fillId="0" borderId="0" xfId="0" applyFont="1"/>
    <xf numFmtId="166" fontId="15" fillId="4" borderId="6" xfId="16" applyNumberFormat="1" applyFont="1" applyFill="1" applyBorder="1"/>
    <xf numFmtId="2" fontId="15" fillId="4" borderId="6" xfId="0" applyNumberFormat="1" applyFont="1" applyFill="1" applyBorder="1" applyAlignment="1">
      <alignment horizontal="right"/>
    </xf>
    <xf numFmtId="0" fontId="56" fillId="0" borderId="0" xfId="16" applyFont="1"/>
    <xf numFmtId="0" fontId="57" fillId="0" borderId="0" xfId="0" applyFont="1" applyAlignment="1">
      <alignment vertical="top" wrapText="1"/>
    </xf>
    <xf numFmtId="0" fontId="58" fillId="0" borderId="0" xfId="0" applyFont="1" applyAlignment="1">
      <alignment vertical="top" wrapText="1"/>
    </xf>
    <xf numFmtId="0" fontId="59" fillId="0" borderId="0" xfId="16" applyFont="1"/>
    <xf numFmtId="0" fontId="60" fillId="0" borderId="0" xfId="16" applyFont="1"/>
    <xf numFmtId="0" fontId="61" fillId="0" borderId="0" xfId="16" applyFont="1" applyAlignment="1">
      <alignment horizontal="left"/>
    </xf>
    <xf numFmtId="0" fontId="56" fillId="0" borderId="0" xfId="16" applyFont="1" applyAlignment="1">
      <alignment horizontal="center"/>
    </xf>
    <xf numFmtId="0" fontId="62" fillId="0" borderId="0" xfId="16" applyFont="1" applyAlignment="1">
      <alignment horizontal="left"/>
    </xf>
    <xf numFmtId="167" fontId="56" fillId="0" borderId="0" xfId="16" applyNumberFormat="1" applyFont="1" applyAlignment="1">
      <alignment horizontal="center"/>
    </xf>
    <xf numFmtId="0" fontId="63" fillId="7" borderId="3" xfId="16" applyFont="1" applyFill="1" applyBorder="1" applyAlignment="1">
      <alignment horizontal="center"/>
    </xf>
    <xf numFmtId="0" fontId="64" fillId="0" borderId="0" xfId="16" applyFont="1"/>
    <xf numFmtId="167" fontId="56" fillId="0" borderId="0" xfId="16" applyNumberFormat="1" applyFont="1"/>
    <xf numFmtId="0" fontId="66" fillId="0" borderId="0" xfId="16" applyFont="1"/>
    <xf numFmtId="0" fontId="68" fillId="0" borderId="0" xfId="16" applyFont="1"/>
    <xf numFmtId="166" fontId="56" fillId="0" borderId="0" xfId="16" applyNumberFormat="1" applyFont="1"/>
    <xf numFmtId="0" fontId="12" fillId="0" borderId="0" xfId="16" applyFont="1"/>
    <xf numFmtId="41" fontId="9" fillId="0" borderId="0" xfId="6" applyFont="1" applyAlignment="1">
      <alignment horizontal="left"/>
    </xf>
    <xf numFmtId="0" fontId="9" fillId="0" borderId="0" xfId="14" applyFont="1" applyAlignment="1">
      <alignment horizontal="right"/>
    </xf>
    <xf numFmtId="0" fontId="69" fillId="0" borderId="0" xfId="16" applyFont="1" applyAlignment="1">
      <alignment horizontal="left"/>
    </xf>
    <xf numFmtId="0" fontId="71" fillId="4" borderId="0" xfId="0" applyFont="1" applyFill="1" applyAlignment="1">
      <alignment horizontal="right"/>
    </xf>
    <xf numFmtId="0" fontId="72" fillId="4" borderId="0" xfId="0" applyFont="1" applyFill="1" applyAlignment="1">
      <alignment horizontal="left"/>
    </xf>
    <xf numFmtId="0" fontId="71" fillId="4" borderId="0" xfId="0" applyFont="1" applyFill="1" applyAlignment="1">
      <alignment horizontal="left"/>
    </xf>
    <xf numFmtId="41" fontId="12" fillId="0" borderId="0" xfId="6" applyFont="1" applyAlignment="1">
      <alignment horizontal="left"/>
    </xf>
    <xf numFmtId="0" fontId="12" fillId="0" borderId="0" xfId="14" applyFont="1" applyAlignment="1">
      <alignment horizontal="left"/>
    </xf>
    <xf numFmtId="0" fontId="12" fillId="0" borderId="0" xfId="14" applyFont="1" applyAlignment="1">
      <alignment horizontal="right"/>
    </xf>
    <xf numFmtId="168" fontId="56" fillId="0" borderId="0" xfId="16" applyNumberFormat="1" applyFont="1"/>
    <xf numFmtId="3" fontId="14" fillId="6" borderId="0" xfId="16" applyNumberFormat="1" applyFont="1" applyFill="1"/>
    <xf numFmtId="165" fontId="16" fillId="0" borderId="0" xfId="16" applyNumberFormat="1" applyFont="1"/>
    <xf numFmtId="2" fontId="12" fillId="0" borderId="0" xfId="0" applyNumberFormat="1" applyFont="1" applyAlignment="1">
      <alignment horizontal="left"/>
    </xf>
    <xf numFmtId="0" fontId="15" fillId="4" borderId="16" xfId="16" applyFont="1" applyFill="1" applyBorder="1" applyAlignment="1">
      <alignment horizontal="left" indent="1"/>
    </xf>
    <xf numFmtId="2" fontId="15" fillId="0" borderId="7" xfId="0" applyNumberFormat="1" applyFont="1" applyBorder="1"/>
    <xf numFmtId="0" fontId="34" fillId="0" borderId="0" xfId="0" applyFont="1" applyAlignment="1">
      <alignment horizontal="left"/>
    </xf>
    <xf numFmtId="168" fontId="0" fillId="4" borderId="0" xfId="1" applyNumberFormat="1" applyFont="1" applyFill="1"/>
    <xf numFmtId="167" fontId="9" fillId="0" borderId="7" xfId="1" applyNumberFormat="1" applyFont="1" applyFill="1" applyBorder="1" applyAlignment="1">
      <alignment horizontal="right"/>
    </xf>
    <xf numFmtId="0" fontId="73" fillId="0" borderId="0" xfId="0" applyFont="1"/>
    <xf numFmtId="0" fontId="74" fillId="0" borderId="0" xfId="0" applyFont="1"/>
    <xf numFmtId="0" fontId="76" fillId="0" borderId="0" xfId="0" applyFont="1"/>
    <xf numFmtId="0" fontId="75" fillId="0" borderId="0" xfId="0" applyFont="1"/>
    <xf numFmtId="0" fontId="34" fillId="0" borderId="0" xfId="0" applyFont="1" applyAlignment="1">
      <alignment horizontal="left" indent="1"/>
    </xf>
    <xf numFmtId="0" fontId="34" fillId="4" borderId="0" xfId="0" applyFont="1" applyFill="1"/>
    <xf numFmtId="0" fontId="34" fillId="4" borderId="0" xfId="16" applyFont="1" applyFill="1"/>
    <xf numFmtId="0" fontId="77" fillId="0" borderId="0" xfId="0" applyFont="1" applyAlignment="1">
      <alignment horizontal="left"/>
    </xf>
    <xf numFmtId="17" fontId="35" fillId="0" borderId="0" xfId="0" applyNumberFormat="1" applyFont="1"/>
    <xf numFmtId="38" fontId="35" fillId="0" borderId="0" xfId="0" applyNumberFormat="1" applyFont="1"/>
    <xf numFmtId="165" fontId="35" fillId="0" borderId="0" xfId="0" applyNumberFormat="1" applyFont="1"/>
    <xf numFmtId="0" fontId="79" fillId="0" borderId="0" xfId="0" applyFont="1"/>
    <xf numFmtId="0" fontId="80" fillId="0" borderId="0" xfId="0" applyFont="1"/>
    <xf numFmtId="0" fontId="81" fillId="0" borderId="0" xfId="0" applyFont="1"/>
    <xf numFmtId="0" fontId="82" fillId="0" borderId="0" xfId="0" applyFont="1"/>
    <xf numFmtId="167" fontId="35" fillId="0" borderId="0" xfId="0" applyNumberFormat="1" applyFont="1"/>
    <xf numFmtId="0" fontId="35" fillId="4" borderId="0" xfId="16" applyFont="1" applyFill="1"/>
    <xf numFmtId="0" fontId="35" fillId="4" borderId="0" xfId="0" applyFont="1" applyFill="1"/>
    <xf numFmtId="3" fontId="9" fillId="3" borderId="0" xfId="0" applyNumberFormat="1" applyFont="1" applyFill="1"/>
    <xf numFmtId="2" fontId="8" fillId="0" borderId="3" xfId="16" applyNumberFormat="1" applyFont="1" applyBorder="1"/>
    <xf numFmtId="41" fontId="14" fillId="4" borderId="3" xfId="2" applyFont="1" applyFill="1" applyBorder="1" applyAlignment="1">
      <alignment horizontal="right"/>
    </xf>
    <xf numFmtId="166" fontId="14" fillId="4" borderId="3" xfId="16" applyNumberFormat="1" applyFont="1" applyFill="1" applyBorder="1"/>
    <xf numFmtId="165" fontId="9" fillId="0" borderId="3" xfId="16" applyNumberFormat="1" applyFont="1" applyBorder="1"/>
    <xf numFmtId="165" fontId="9" fillId="0" borderId="7" xfId="0" applyNumberFormat="1" applyFont="1" applyBorder="1" applyAlignment="1">
      <alignment vertical="center"/>
    </xf>
    <xf numFmtId="3" fontId="9" fillId="0" borderId="7" xfId="0" applyNumberFormat="1" applyFont="1" applyBorder="1" applyAlignment="1">
      <alignment vertical="center"/>
    </xf>
    <xf numFmtId="172" fontId="9" fillId="0" borderId="30" xfId="0" applyNumberFormat="1" applyFont="1" applyBorder="1" applyAlignment="1">
      <alignment vertical="center"/>
    </xf>
    <xf numFmtId="165" fontId="9" fillId="0" borderId="16" xfId="0" applyNumberFormat="1" applyFont="1" applyBorder="1" applyAlignment="1">
      <alignment vertical="center"/>
    </xf>
    <xf numFmtId="3" fontId="9" fillId="0" borderId="16" xfId="0" applyNumberFormat="1" applyFont="1" applyBorder="1" applyAlignment="1">
      <alignment vertical="center"/>
    </xf>
    <xf numFmtId="172" fontId="9" fillId="0" borderId="32" xfId="0" applyNumberFormat="1" applyFont="1" applyBorder="1" applyAlignment="1">
      <alignment vertical="center"/>
    </xf>
    <xf numFmtId="0" fontId="44" fillId="0" borderId="0" xfId="16" applyFont="1" applyAlignment="1">
      <alignment horizontal="left"/>
    </xf>
    <xf numFmtId="0" fontId="46" fillId="7" borderId="3" xfId="16" applyFont="1" applyFill="1" applyBorder="1" applyAlignment="1">
      <alignment horizontal="center"/>
    </xf>
    <xf numFmtId="2" fontId="9" fillId="0" borderId="16" xfId="0" applyNumberFormat="1" applyFont="1" applyBorder="1"/>
    <xf numFmtId="0" fontId="9" fillId="0" borderId="7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3" fontId="9" fillId="0" borderId="16" xfId="0" applyNumberFormat="1" applyFont="1" applyBorder="1"/>
    <xf numFmtId="167" fontId="9" fillId="0" borderId="16" xfId="0" applyNumberFormat="1" applyFont="1" applyBorder="1" applyAlignment="1">
      <alignment horizontal="right"/>
    </xf>
    <xf numFmtId="0" fontId="9" fillId="0" borderId="1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167" fontId="31" fillId="4" borderId="16" xfId="0" applyNumberFormat="1" applyFont="1" applyFill="1" applyBorder="1" applyAlignment="1">
      <alignment horizontal="right"/>
    </xf>
    <xf numFmtId="3" fontId="9" fillId="4" borderId="16" xfId="0" applyNumberFormat="1" applyFont="1" applyFill="1" applyBorder="1"/>
    <xf numFmtId="2" fontId="9" fillId="4" borderId="16" xfId="0" applyNumberFormat="1" applyFont="1" applyFill="1" applyBorder="1"/>
    <xf numFmtId="0" fontId="11" fillId="0" borderId="6" xfId="0" applyFont="1" applyBorder="1" applyAlignment="1">
      <alignment vertical="center"/>
    </xf>
    <xf numFmtId="2" fontId="11" fillId="0" borderId="6" xfId="0" applyNumberFormat="1" applyFont="1" applyBorder="1"/>
    <xf numFmtId="0" fontId="11" fillId="0" borderId="3" xfId="0" applyFont="1" applyBorder="1" applyAlignment="1">
      <alignment vertical="center"/>
    </xf>
    <xf numFmtId="167" fontId="11" fillId="0" borderId="3" xfId="0" applyNumberFormat="1" applyFont="1" applyBorder="1" applyAlignment="1">
      <alignment horizontal="right"/>
    </xf>
    <xf numFmtId="2" fontId="11" fillId="0" borderId="3" xfId="0" applyNumberFormat="1" applyFont="1" applyBorder="1"/>
    <xf numFmtId="169" fontId="11" fillId="0" borderId="6" xfId="0" applyNumberFormat="1" applyFont="1" applyBorder="1" applyAlignment="1">
      <alignment horizontal="right"/>
    </xf>
    <xf numFmtId="169" fontId="9" fillId="0" borderId="7" xfId="0" applyNumberFormat="1" applyFont="1" applyBorder="1" applyAlignment="1">
      <alignment horizontal="right"/>
    </xf>
    <xf numFmtId="169" fontId="9" fillId="0" borderId="7" xfId="0" applyNumberFormat="1" applyFont="1" applyBorder="1"/>
    <xf numFmtId="169" fontId="9" fillId="0" borderId="7" xfId="1" applyNumberFormat="1" applyFont="1" applyFill="1" applyBorder="1" applyAlignment="1">
      <alignment horizontal="right"/>
    </xf>
    <xf numFmtId="169" fontId="9" fillId="0" borderId="16" xfId="0" applyNumberFormat="1" applyFont="1" applyBorder="1"/>
    <xf numFmtId="169" fontId="9" fillId="0" borderId="16" xfId="0" applyNumberFormat="1" applyFont="1" applyBorder="1" applyAlignment="1">
      <alignment horizontal="right"/>
    </xf>
    <xf numFmtId="169" fontId="31" fillId="4" borderId="16" xfId="0" applyNumberFormat="1" applyFont="1" applyFill="1" applyBorder="1" applyAlignment="1">
      <alignment horizontal="right"/>
    </xf>
    <xf numFmtId="169" fontId="9" fillId="4" borderId="16" xfId="0" applyNumberFormat="1" applyFont="1" applyFill="1" applyBorder="1"/>
    <xf numFmtId="169" fontId="11" fillId="0" borderId="3" xfId="0" applyNumberFormat="1" applyFont="1" applyBorder="1" applyAlignment="1">
      <alignment horizontal="right"/>
    </xf>
    <xf numFmtId="3" fontId="11" fillId="0" borderId="6" xfId="0" applyNumberFormat="1" applyFont="1" applyBorder="1" applyAlignment="1">
      <alignment vertical="center"/>
    </xf>
    <xf numFmtId="165" fontId="11" fillId="0" borderId="6" xfId="0" applyNumberFormat="1" applyFont="1" applyBorder="1" applyAlignment="1">
      <alignment vertical="center"/>
    </xf>
    <xf numFmtId="172" fontId="11" fillId="0" borderId="34" xfId="0" applyNumberFormat="1" applyFont="1" applyBorder="1" applyAlignment="1">
      <alignment vertical="center"/>
    </xf>
    <xf numFmtId="3" fontId="8" fillId="0" borderId="37" xfId="0" applyNumberFormat="1" applyFont="1" applyBorder="1" applyAlignment="1">
      <alignment vertical="center"/>
    </xf>
    <xf numFmtId="165" fontId="8" fillId="0" borderId="37" xfId="0" applyNumberFormat="1" applyFont="1" applyBorder="1" applyAlignment="1">
      <alignment vertical="center"/>
    </xf>
    <xf numFmtId="172" fontId="8" fillId="0" borderId="38" xfId="0" applyNumberFormat="1" applyFont="1" applyBorder="1" applyAlignment="1">
      <alignment vertical="center"/>
    </xf>
    <xf numFmtId="0" fontId="45" fillId="7" borderId="28" xfId="16" applyFont="1" applyFill="1" applyBorder="1" applyAlignment="1">
      <alignment horizontal="center"/>
    </xf>
    <xf numFmtId="0" fontId="46" fillId="7" borderId="30" xfId="16" applyFont="1" applyFill="1" applyBorder="1" applyAlignment="1">
      <alignment horizontal="center"/>
    </xf>
    <xf numFmtId="0" fontId="45" fillId="7" borderId="35" xfId="16" applyFont="1" applyFill="1" applyBorder="1" applyAlignment="1">
      <alignment horizontal="center"/>
    </xf>
    <xf numFmtId="16" fontId="46" fillId="7" borderId="32" xfId="16" quotePrefix="1" applyNumberFormat="1" applyFont="1" applyFill="1" applyBorder="1" applyAlignment="1">
      <alignment horizontal="center"/>
    </xf>
    <xf numFmtId="3" fontId="11" fillId="0" borderId="33" xfId="0" applyNumberFormat="1" applyFont="1" applyBorder="1" applyAlignment="1">
      <alignment vertical="center"/>
    </xf>
    <xf numFmtId="3" fontId="9" fillId="0" borderId="29" xfId="0" applyNumberFormat="1" applyFont="1" applyBorder="1" applyAlignment="1">
      <alignment vertical="center"/>
    </xf>
    <xf numFmtId="3" fontId="9" fillId="0" borderId="31" xfId="0" applyNumberFormat="1" applyFont="1" applyBorder="1" applyAlignment="1">
      <alignment vertical="center"/>
    </xf>
    <xf numFmtId="3" fontId="11" fillId="0" borderId="41" xfId="0" applyNumberFormat="1" applyFont="1" applyBorder="1" applyAlignment="1">
      <alignment vertical="center"/>
    </xf>
    <xf numFmtId="165" fontId="11" fillId="0" borderId="42" xfId="0" applyNumberFormat="1" applyFont="1" applyBorder="1" applyAlignment="1">
      <alignment vertical="center"/>
    </xf>
    <xf numFmtId="3" fontId="11" fillId="0" borderId="42" xfId="0" applyNumberFormat="1" applyFont="1" applyBorder="1" applyAlignment="1">
      <alignment vertical="center"/>
    </xf>
    <xf numFmtId="172" fontId="11" fillId="0" borderId="43" xfId="0" applyNumberFormat="1" applyFont="1" applyBorder="1" applyAlignment="1">
      <alignment vertical="center"/>
    </xf>
    <xf numFmtId="0" fontId="45" fillId="7" borderId="44" xfId="16" applyFont="1" applyFill="1" applyBorder="1" applyAlignment="1">
      <alignment horizontal="left"/>
    </xf>
    <xf numFmtId="3" fontId="8" fillId="0" borderId="36" xfId="0" applyNumberFormat="1" applyFont="1" applyBorder="1" applyAlignment="1">
      <alignment vertical="center"/>
    </xf>
    <xf numFmtId="165" fontId="8" fillId="0" borderId="45" xfId="0" applyNumberFormat="1" applyFont="1" applyBorder="1" applyAlignment="1">
      <alignment vertical="center"/>
    </xf>
    <xf numFmtId="167" fontId="9" fillId="5" borderId="0" xfId="0" applyNumberFormat="1" applyFont="1" applyFill="1"/>
    <xf numFmtId="3" fontId="8" fillId="0" borderId="0" xfId="0" applyNumberFormat="1" applyFont="1" applyAlignment="1">
      <alignment vertical="center"/>
    </xf>
    <xf numFmtId="165" fontId="8" fillId="0" borderId="0" xfId="0" applyNumberFormat="1" applyFont="1" applyAlignment="1">
      <alignment vertical="center"/>
    </xf>
    <xf numFmtId="172" fontId="8" fillId="0" borderId="0" xfId="0" applyNumberFormat="1" applyFont="1" applyAlignment="1">
      <alignment vertical="center"/>
    </xf>
    <xf numFmtId="0" fontId="11" fillId="0" borderId="48" xfId="0" applyFont="1" applyBorder="1" applyAlignment="1">
      <alignment vertical="center"/>
    </xf>
    <xf numFmtId="0" fontId="9" fillId="0" borderId="49" xfId="0" applyFont="1" applyBorder="1" applyAlignment="1">
      <alignment vertical="center"/>
    </xf>
    <xf numFmtId="0" fontId="9" fillId="0" borderId="46" xfId="0" applyFont="1" applyBorder="1" applyAlignment="1">
      <alignment vertical="center"/>
    </xf>
    <xf numFmtId="0" fontId="11" fillId="0" borderId="50" xfId="0" applyFont="1" applyBorder="1" applyAlignment="1">
      <alignment vertical="center"/>
    </xf>
    <xf numFmtId="0" fontId="11" fillId="0" borderId="51" xfId="0" applyFont="1" applyBorder="1" applyAlignment="1">
      <alignment vertical="center"/>
    </xf>
    <xf numFmtId="0" fontId="8" fillId="4" borderId="47" xfId="0" applyFont="1" applyFill="1" applyBorder="1" applyAlignment="1">
      <alignment horizontal="left" indent="1"/>
    </xf>
    <xf numFmtId="0" fontId="77" fillId="0" borderId="0" xfId="0" applyFont="1" applyAlignment="1">
      <alignment horizontal="right"/>
    </xf>
    <xf numFmtId="172" fontId="9" fillId="0" borderId="32" xfId="0" applyNumberFormat="1" applyFont="1" applyBorder="1" applyAlignment="1">
      <alignment horizontal="right" vertical="center"/>
    </xf>
    <xf numFmtId="172" fontId="11" fillId="0" borderId="34" xfId="0" applyNumberFormat="1" applyFont="1" applyBorder="1" applyAlignment="1">
      <alignment horizontal="right" vertical="center"/>
    </xf>
    <xf numFmtId="0" fontId="12" fillId="4" borderId="0" xfId="0" applyFont="1" applyFill="1" applyAlignment="1">
      <alignment horizontal="left" indent="1"/>
    </xf>
    <xf numFmtId="38" fontId="83" fillId="0" borderId="0" xfId="1" applyNumberFormat="1" applyFont="1" applyAlignment="1">
      <alignment horizontal="right"/>
    </xf>
    <xf numFmtId="0" fontId="15" fillId="4" borderId="6" xfId="16" applyFont="1" applyFill="1" applyBorder="1" applyAlignment="1">
      <alignment horizontal="left" indent="1"/>
    </xf>
    <xf numFmtId="0" fontId="15" fillId="4" borderId="7" xfId="0" applyFont="1" applyFill="1" applyBorder="1" applyAlignment="1">
      <alignment horizontal="left" indent="1"/>
    </xf>
    <xf numFmtId="0" fontId="67" fillId="0" borderId="0" xfId="0" applyFont="1" applyAlignment="1">
      <alignment horizontal="center"/>
    </xf>
    <xf numFmtId="0" fontId="65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166" fontId="15" fillId="4" borderId="23" xfId="16" applyNumberFormat="1" applyFont="1" applyFill="1" applyBorder="1"/>
    <xf numFmtId="2" fontId="15" fillId="0" borderId="18" xfId="0" applyNumberFormat="1" applyFont="1" applyBorder="1" applyAlignment="1">
      <alignment horizontal="right"/>
    </xf>
    <xf numFmtId="0" fontId="35" fillId="0" borderId="0" xfId="0" applyFont="1" applyAlignment="1">
      <alignment horizontal="left" indent="1"/>
    </xf>
    <xf numFmtId="171" fontId="83" fillId="0" borderId="0" xfId="1" applyNumberFormat="1" applyFont="1" applyAlignment="1">
      <alignment horizontal="right"/>
    </xf>
    <xf numFmtId="0" fontId="87" fillId="0" borderId="0" xfId="0" applyFont="1" applyAlignment="1">
      <alignment horizontal="left"/>
    </xf>
    <xf numFmtId="171" fontId="35" fillId="0" borderId="0" xfId="0" applyNumberFormat="1" applyFont="1"/>
    <xf numFmtId="0" fontId="78" fillId="0" borderId="0" xfId="0" applyFont="1"/>
    <xf numFmtId="0" fontId="88" fillId="0" borderId="0" xfId="0" applyFont="1"/>
    <xf numFmtId="0" fontId="89" fillId="0" borderId="0" xfId="0" applyFont="1"/>
    <xf numFmtId="0" fontId="90" fillId="0" borderId="0" xfId="0" applyFont="1"/>
    <xf numFmtId="167" fontId="78" fillId="0" borderId="0" xfId="0" applyNumberFormat="1" applyFont="1" applyAlignment="1">
      <alignment horizontal="left" indent="1"/>
    </xf>
    <xf numFmtId="0" fontId="78" fillId="4" borderId="0" xfId="0" applyFont="1" applyFill="1"/>
    <xf numFmtId="0" fontId="78" fillId="4" borderId="0" xfId="16" applyFont="1" applyFill="1"/>
    <xf numFmtId="0" fontId="91" fillId="0" borderId="0" xfId="0" applyFont="1"/>
    <xf numFmtId="166" fontId="15" fillId="0" borderId="0" xfId="16" applyNumberFormat="1" applyFont="1"/>
    <xf numFmtId="166" fontId="15" fillId="4" borderId="0" xfId="16" applyNumberFormat="1" applyFont="1" applyFill="1"/>
    <xf numFmtId="41" fontId="15" fillId="4" borderId="6" xfId="2" applyFont="1" applyFill="1" applyBorder="1" applyAlignment="1">
      <alignment horizontal="right"/>
    </xf>
    <xf numFmtId="0" fontId="15" fillId="0" borderId="1" xfId="14" applyFont="1" applyBorder="1" applyAlignment="1">
      <alignment horizontal="center"/>
    </xf>
    <xf numFmtId="0" fontId="15" fillId="0" borderId="1" xfId="14" quotePrefix="1" applyFont="1" applyBorder="1" applyAlignment="1">
      <alignment horizontal="center"/>
    </xf>
    <xf numFmtId="0" fontId="15" fillId="0" borderId="15" xfId="14" applyFont="1" applyBorder="1" applyAlignment="1">
      <alignment horizontal="center"/>
    </xf>
    <xf numFmtId="17" fontId="45" fillId="7" borderId="26" xfId="14" quotePrefix="1" applyNumberFormat="1" applyFont="1" applyFill="1" applyBorder="1" applyAlignment="1">
      <alignment horizontal="center"/>
    </xf>
    <xf numFmtId="17" fontId="44" fillId="7" borderId="21" xfId="14" quotePrefix="1" applyNumberFormat="1" applyFont="1" applyFill="1" applyBorder="1" applyAlignment="1">
      <alignment horizontal="center"/>
    </xf>
    <xf numFmtId="0" fontId="15" fillId="0" borderId="25" xfId="15" applyFont="1" applyBorder="1" applyAlignment="1" applyProtection="1">
      <alignment horizontal="left"/>
      <protection locked="0"/>
    </xf>
    <xf numFmtId="49" fontId="15" fillId="0" borderId="0" xfId="26" applyNumberFormat="1" applyFont="1" applyAlignment="1" applyProtection="1">
      <alignment horizontal="left"/>
      <protection locked="0"/>
    </xf>
    <xf numFmtId="49" fontId="15" fillId="4" borderId="0" xfId="26" applyNumberFormat="1" applyFont="1" applyFill="1" applyAlignment="1" applyProtection="1">
      <alignment horizontal="left"/>
      <protection locked="0"/>
    </xf>
    <xf numFmtId="167" fontId="15" fillId="4" borderId="18" xfId="26" applyNumberFormat="1" applyFont="1" applyFill="1" applyBorder="1" applyAlignment="1">
      <alignment horizontal="right" indent="1"/>
    </xf>
    <xf numFmtId="49" fontId="15" fillId="0" borderId="0" xfId="26" applyNumberFormat="1" applyFont="1" applyAlignment="1">
      <alignment horizontal="left"/>
    </xf>
    <xf numFmtId="49" fontId="15" fillId="4" borderId="0" xfId="26" applyNumberFormat="1" applyFont="1" applyFill="1" applyAlignment="1">
      <alignment horizontal="left"/>
    </xf>
    <xf numFmtId="49" fontId="15" fillId="4" borderId="25" xfId="26" applyNumberFormat="1" applyFont="1" applyFill="1" applyBorder="1" applyAlignment="1" applyProtection="1">
      <alignment horizontal="left"/>
      <protection locked="0"/>
    </xf>
    <xf numFmtId="167" fontId="15" fillId="4" borderId="21" xfId="26" applyNumberFormat="1" applyFont="1" applyFill="1" applyBorder="1" applyAlignment="1">
      <alignment horizontal="right" indent="1"/>
    </xf>
    <xf numFmtId="167" fontId="34" fillId="0" borderId="0" xfId="0" applyNumberFormat="1" applyFont="1" applyAlignment="1">
      <alignment horizontal="left" indent="1"/>
    </xf>
    <xf numFmtId="0" fontId="9" fillId="0" borderId="0" xfId="16" applyFont="1"/>
    <xf numFmtId="167" fontId="81" fillId="0" borderId="0" xfId="0" applyNumberFormat="1" applyFont="1"/>
    <xf numFmtId="0" fontId="8" fillId="7" borderId="6" xfId="0" applyFont="1" applyFill="1" applyBorder="1" applyAlignment="1">
      <alignment horizontal="center"/>
    </xf>
    <xf numFmtId="166" fontId="15" fillId="4" borderId="1" xfId="16" applyNumberFormat="1" applyFont="1" applyFill="1" applyBorder="1" applyAlignment="1">
      <alignment horizontal="right"/>
    </xf>
    <xf numFmtId="166" fontId="15" fillId="0" borderId="1" xfId="16" applyNumberFormat="1" applyFont="1" applyBorder="1" applyAlignment="1">
      <alignment horizontal="right"/>
    </xf>
    <xf numFmtId="171" fontId="34" fillId="0" borderId="0" xfId="0" applyNumberFormat="1" applyFont="1"/>
    <xf numFmtId="0" fontId="34" fillId="0" borderId="0" xfId="16" applyFont="1"/>
    <xf numFmtId="3" fontId="56" fillId="0" borderId="0" xfId="16" applyNumberFormat="1" applyFont="1"/>
    <xf numFmtId="49" fontId="89" fillId="0" borderId="0" xfId="6" applyNumberFormat="1" applyFont="1" applyFill="1" applyAlignment="1" applyProtection="1">
      <alignment horizontal="left"/>
      <protection locked="0"/>
    </xf>
    <xf numFmtId="49" fontId="15" fillId="0" borderId="0" xfId="26" applyNumberFormat="1" applyFont="1" applyFill="1" applyAlignment="1" applyProtection="1">
      <alignment horizontal="left"/>
      <protection locked="0"/>
    </xf>
    <xf numFmtId="167" fontId="15" fillId="0" borderId="18" xfId="6" applyNumberFormat="1" applyFont="1" applyFill="1" applyBorder="1" applyAlignment="1">
      <alignment horizontal="right" indent="1"/>
    </xf>
    <xf numFmtId="49" fontId="89" fillId="0" borderId="0" xfId="6" applyNumberFormat="1" applyFont="1" applyFill="1" applyAlignment="1">
      <alignment horizontal="left"/>
    </xf>
    <xf numFmtId="49" fontId="89" fillId="0" borderId="0" xfId="6" applyNumberFormat="1" applyFont="1" applyFill="1" applyBorder="1" applyAlignment="1" applyProtection="1">
      <alignment horizontal="left"/>
      <protection locked="0"/>
    </xf>
    <xf numFmtId="49" fontId="89" fillId="0" borderId="0" xfId="6" applyNumberFormat="1" applyFont="1" applyFill="1" applyBorder="1" applyAlignment="1">
      <alignment horizontal="left"/>
    </xf>
    <xf numFmtId="167" fontId="15" fillId="0" borderId="21" xfId="6" applyNumberFormat="1" applyFont="1" applyFill="1" applyBorder="1" applyAlignment="1">
      <alignment horizontal="right" indent="1"/>
    </xf>
    <xf numFmtId="0" fontId="89" fillId="0" borderId="1" xfId="14" applyFont="1" applyBorder="1" applyAlignment="1">
      <alignment horizontal="center"/>
    </xf>
    <xf numFmtId="0" fontId="89" fillId="0" borderId="0" xfId="15" applyFont="1" applyAlignment="1" applyProtection="1">
      <alignment horizontal="left"/>
      <protection locked="0"/>
    </xf>
    <xf numFmtId="0" fontId="89" fillId="0" borderId="1" xfId="14" quotePrefix="1" applyFont="1" applyBorder="1" applyAlignment="1">
      <alignment horizontal="center"/>
    </xf>
    <xf numFmtId="0" fontId="89" fillId="0" borderId="15" xfId="14" applyFont="1" applyBorder="1" applyAlignment="1">
      <alignment horizontal="center"/>
    </xf>
    <xf numFmtId="0" fontId="89" fillId="0" borderId="25" xfId="15" applyFont="1" applyBorder="1" applyAlignment="1" applyProtection="1">
      <alignment horizontal="left"/>
      <protection locked="0"/>
    </xf>
    <xf numFmtId="0" fontId="92" fillId="4" borderId="0" xfId="0" applyFont="1" applyFill="1" applyAlignment="1">
      <alignment horizontal="left"/>
    </xf>
    <xf numFmtId="0" fontId="93" fillId="0" borderId="0" xfId="0" applyFont="1"/>
    <xf numFmtId="0" fontId="9" fillId="2" borderId="0" xfId="0" applyFont="1" applyFill="1"/>
    <xf numFmtId="17" fontId="35" fillId="4" borderId="0" xfId="0" applyNumberFormat="1" applyFont="1" applyFill="1"/>
    <xf numFmtId="38" fontId="35" fillId="4" borderId="0" xfId="0" applyNumberFormat="1" applyFont="1" applyFill="1"/>
    <xf numFmtId="165" fontId="35" fillId="4" borderId="0" xfId="0" applyNumberFormat="1" applyFont="1" applyFill="1"/>
    <xf numFmtId="0" fontId="84" fillId="8" borderId="0" xfId="16" applyFont="1" applyFill="1" applyAlignment="1">
      <alignment horizontal="center"/>
    </xf>
    <xf numFmtId="0" fontId="86" fillId="0" borderId="0" xfId="0" applyFont="1" applyAlignment="1">
      <alignment horizontal="center"/>
    </xf>
    <xf numFmtId="0" fontId="85" fillId="0" borderId="0" xfId="0" applyFont="1" applyAlignment="1">
      <alignment horizontal="center"/>
    </xf>
    <xf numFmtId="1" fontId="45" fillId="7" borderId="27" xfId="16" applyNumberFormat="1" applyFont="1" applyFill="1" applyBorder="1" applyAlignment="1">
      <alignment horizontal="center"/>
    </xf>
    <xf numFmtId="1" fontId="45" fillId="7" borderId="39" xfId="16" applyNumberFormat="1" applyFont="1" applyFill="1" applyBorder="1" applyAlignment="1">
      <alignment horizontal="center"/>
    </xf>
    <xf numFmtId="1" fontId="45" fillId="7" borderId="40" xfId="16" applyNumberFormat="1" applyFont="1" applyFill="1" applyBorder="1" applyAlignment="1">
      <alignment horizontal="center"/>
    </xf>
    <xf numFmtId="1" fontId="46" fillId="7" borderId="31" xfId="16" applyNumberFormat="1" applyFont="1" applyFill="1" applyBorder="1" applyAlignment="1">
      <alignment horizontal="center"/>
    </xf>
    <xf numFmtId="1" fontId="46" fillId="7" borderId="25" xfId="16" applyNumberFormat="1" applyFont="1" applyFill="1" applyBorder="1" applyAlignment="1">
      <alignment horizontal="center"/>
    </xf>
    <xf numFmtId="1" fontId="46" fillId="7" borderId="21" xfId="16" applyNumberFormat="1" applyFont="1" applyFill="1" applyBorder="1" applyAlignment="1">
      <alignment horizontal="center"/>
    </xf>
    <xf numFmtId="0" fontId="52" fillId="0" borderId="0" xfId="15" applyFont="1" applyAlignment="1">
      <alignment horizontal="center"/>
    </xf>
    <xf numFmtId="0" fontId="34" fillId="0" borderId="0" xfId="0" applyFont="1" applyAlignment="1">
      <alignment horizontal="center"/>
    </xf>
    <xf numFmtId="0" fontId="40" fillId="0" borderId="0" xfId="13" applyFont="1" applyAlignment="1">
      <alignment horizontal="left"/>
    </xf>
    <xf numFmtId="0" fontId="43" fillId="0" borderId="0" xfId="0" applyFont="1"/>
    <xf numFmtId="0" fontId="41" fillId="0" borderId="0" xfId="13" applyFont="1" applyAlignment="1">
      <alignment horizontal="left"/>
    </xf>
    <xf numFmtId="0" fontId="47" fillId="0" borderId="25" xfId="0" applyFont="1" applyBorder="1" applyAlignment="1">
      <alignment horizontal="left"/>
    </xf>
    <xf numFmtId="1" fontId="45" fillId="7" borderId="23" xfId="16" applyNumberFormat="1" applyFont="1" applyFill="1" applyBorder="1" applyAlignment="1">
      <alignment horizontal="center"/>
    </xf>
    <xf numFmtId="1" fontId="45" fillId="7" borderId="24" xfId="16" applyNumberFormat="1" applyFont="1" applyFill="1" applyBorder="1" applyAlignment="1">
      <alignment horizontal="center"/>
    </xf>
    <xf numFmtId="1" fontId="45" fillId="7" borderId="26" xfId="16" applyNumberFormat="1" applyFont="1" applyFill="1" applyBorder="1" applyAlignment="1">
      <alignment horizontal="center"/>
    </xf>
    <xf numFmtId="1" fontId="46" fillId="7" borderId="15" xfId="16" applyNumberFormat="1" applyFont="1" applyFill="1" applyBorder="1" applyAlignment="1">
      <alignment horizontal="center"/>
    </xf>
  </cellXfs>
  <cellStyles count="57">
    <cellStyle name="Migliaia" xfId="1" builtinId="3"/>
    <cellStyle name="Migliaia [0]" xfId="2" builtinId="6"/>
    <cellStyle name="Migliaia [0] 2" xfId="3" xr:uid="{00000000-0005-0000-0000-000002000000}"/>
    <cellStyle name="Migliaia [0] 2 2" xfId="36" xr:uid="{DD6ACFBF-5B16-4BF5-831F-E81196A70A4C}"/>
    <cellStyle name="Migliaia [0] 2 3" xfId="23" xr:uid="{DBEE0454-5286-43BC-AD00-F80175D3D053}"/>
    <cellStyle name="Migliaia [0] 3" xfId="4" xr:uid="{00000000-0005-0000-0000-000003000000}"/>
    <cellStyle name="Migliaia [0] 3 2" xfId="37" xr:uid="{79281CE3-C1FC-45AC-A3B7-1BA690DA0DB6}"/>
    <cellStyle name="Migliaia [0] 3 3" xfId="50" xr:uid="{C5B84A70-4201-4CD4-9A20-F003F93869ED}"/>
    <cellStyle name="Migliaia [0] 3 4" xfId="24" xr:uid="{1C464744-5949-4607-981A-FFD39913A3E5}"/>
    <cellStyle name="Migliaia [0] 4" xfId="5" xr:uid="{00000000-0005-0000-0000-000004000000}"/>
    <cellStyle name="Migliaia [0] 4 2" xfId="38" xr:uid="{69AECCF9-CC0A-4BF8-A654-491539690B23}"/>
    <cellStyle name="Migliaia [0] 4 3" xfId="25" xr:uid="{6C9B00A7-1941-48E2-83E6-763DDFAD41F7}"/>
    <cellStyle name="Migliaia [0] 5" xfId="35" xr:uid="{9C024244-BB44-4F32-B7A5-88683D85D1A0}"/>
    <cellStyle name="Migliaia [0] 6" xfId="49" xr:uid="{F197C565-F472-43C3-AEE5-383DF2C99B14}"/>
    <cellStyle name="Migliaia [0]_09_TOP TEN - SETTEMBRE 2005" xfId="6" xr:uid="{00000000-0005-0000-0000-000005000000}"/>
    <cellStyle name="Migliaia [0]_09_TOP TEN - SETTEMBRE 2005 2" xfId="26" xr:uid="{13BA6442-6C59-45BC-B40C-E7C3E26478AA}"/>
    <cellStyle name="Migliaia 2" xfId="7" xr:uid="{00000000-0005-0000-0000-000006000000}"/>
    <cellStyle name="Migliaia 2 2" xfId="8" xr:uid="{00000000-0005-0000-0000-000007000000}"/>
    <cellStyle name="Migliaia 2 2 2" xfId="40" xr:uid="{BC00B2CD-0F67-4B55-916F-76970133FAE6}"/>
    <cellStyle name="Migliaia 2 2 3" xfId="52" xr:uid="{3AEDDA59-230C-4A11-B890-67E164AF7B54}"/>
    <cellStyle name="Migliaia 2 2 4" xfId="28" xr:uid="{E170ED54-099E-4BDE-92BA-7E3103FDD894}"/>
    <cellStyle name="Migliaia 2 3" xfId="21" xr:uid="{00000000-0005-0000-0000-000008000000}"/>
    <cellStyle name="Migliaia 2 3 2" xfId="46" xr:uid="{EBD775B7-8F9F-41ED-A8C4-18F638CE17C0}"/>
    <cellStyle name="Migliaia 2 3 3" xfId="56" xr:uid="{18200E74-3A95-44D4-ADF1-9AA0D5957E6D}"/>
    <cellStyle name="Migliaia 2 3 4" xfId="32" xr:uid="{AF31C4DD-458E-49B7-B5AF-8005BDD77A29}"/>
    <cellStyle name="Migliaia 2 4" xfId="39" xr:uid="{0E9E3892-633E-401D-BF83-C41822673575}"/>
    <cellStyle name="Migliaia 2 5" xfId="51" xr:uid="{04913EE7-30A4-4CD0-8816-D142D4954996}"/>
    <cellStyle name="Migliaia 2 6" xfId="27" xr:uid="{E3B31BA0-FB99-4FFB-A1E3-95B640E3C68C}"/>
    <cellStyle name="Migliaia 3" xfId="9" xr:uid="{00000000-0005-0000-0000-000009000000}"/>
    <cellStyle name="Migliaia 3 2" xfId="41" xr:uid="{B2244664-1266-40DD-BC97-FD1D28D83BD3}"/>
    <cellStyle name="Migliaia 3 3" xfId="53" xr:uid="{3790568F-E5DD-488B-85E5-643A68FB79F7}"/>
    <cellStyle name="Migliaia 3 4" xfId="29" xr:uid="{9E432CAA-48FE-452D-A4D7-91BADF805A53}"/>
    <cellStyle name="Migliaia 4" xfId="19" xr:uid="{00000000-0005-0000-0000-00000A000000}"/>
    <cellStyle name="Migliaia 4 2" xfId="45" xr:uid="{2F5FDE1E-4169-462D-BB17-869B4E679F3D}"/>
    <cellStyle name="Migliaia 4 3" xfId="55" xr:uid="{3A50987A-3189-463E-9FFD-344450502E6F}"/>
    <cellStyle name="Migliaia 4 4" xfId="31" xr:uid="{3F4451BD-302C-4634-8FC9-F894D28D0234}"/>
    <cellStyle name="Migliaia 5" xfId="34" xr:uid="{3BD67118-920B-488D-887D-60ACC001953F}"/>
    <cellStyle name="Migliaia 6" xfId="43" xr:uid="{63A55941-873F-41F5-BFD4-4AB0413B4EAE}"/>
    <cellStyle name="Migliaia 7" xfId="47" xr:uid="{8F4CEA09-E5BE-4EDC-8B34-D3821B9FB8CC}"/>
    <cellStyle name="Migliaia 8" xfId="33" xr:uid="{046072FC-17A7-48AB-B422-B49760EE55AA}"/>
    <cellStyle name="Migliaia 9" xfId="48" xr:uid="{178B07F9-25DA-4608-AD98-E5449F330B8A}"/>
    <cellStyle name="Normale" xfId="0" builtinId="0"/>
    <cellStyle name="Normale 2" xfId="10" xr:uid="{00000000-0005-0000-0000-00000C000000}"/>
    <cellStyle name="Normale 2 2" xfId="11" xr:uid="{00000000-0005-0000-0000-00000D000000}"/>
    <cellStyle name="Normale 2_top 10" xfId="12" xr:uid="{00000000-0005-0000-0000-00000E000000}"/>
    <cellStyle name="Normale 3" xfId="13" xr:uid="{00000000-0005-0000-0000-00000F000000}"/>
    <cellStyle name="Normale 3 2" xfId="20" xr:uid="{00000000-0005-0000-0000-000010000000}"/>
    <cellStyle name="Normale 3 3" xfId="22" xr:uid="{00000000-0005-0000-0000-000011000000}"/>
    <cellStyle name="Normale 3 4" xfId="42" xr:uid="{475FB939-43BE-4E6E-B0F7-73E74733A8D1}"/>
    <cellStyle name="Normale 4" xfId="18" xr:uid="{00000000-0005-0000-0000-000012000000}"/>
    <cellStyle name="Normale 4 2" xfId="44" xr:uid="{747812B2-AC10-4C29-946A-68FD1B617546}"/>
    <cellStyle name="Normale 4 3" xfId="54" xr:uid="{9CF85639-1329-4670-8801-EF464762B660}"/>
    <cellStyle name="Normale 4 4" xfId="30" xr:uid="{F59BAB21-E52C-41CE-BF67-64F43C8C4A22}"/>
    <cellStyle name="Normale_01-MERCATO COMUNICATO STAMPA" xfId="14" xr:uid="{00000000-0005-0000-0000-000013000000}"/>
    <cellStyle name="Normale_1_Autovetture nuove - comunicato stampa" xfId="15" xr:uid="{00000000-0005-0000-0000-000014000000}"/>
    <cellStyle name="Normale_Immat gennaio 1996" xfId="16" xr:uid="{00000000-0005-0000-0000-000015000000}"/>
    <cellStyle name="Valuta (0)_Trend2001.xls Grafico 1" xfId="17" xr:uid="{00000000-0005-0000-0000-00001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b="1">
                <a:solidFill>
                  <a:schemeClr val="bg2"/>
                </a:solidFill>
              </a:defRPr>
            </a:pPr>
            <a:r>
              <a:rPr lang="it-IT" b="1">
                <a:solidFill>
                  <a:schemeClr val="bg2"/>
                </a:solidFill>
              </a:rPr>
              <a:t> </a:t>
            </a:r>
            <a:r>
              <a:rPr lang="it-IT" sz="1100" b="1">
                <a:solidFill>
                  <a:schemeClr val="bg2"/>
                </a:solidFill>
              </a:rPr>
              <a:t>Italia - Immatricolazioni di autovetture nuove da </a:t>
            </a:r>
            <a:r>
              <a:rPr lang="it-IT" sz="1100" b="1" i="0" u="none" strike="noStrike" baseline="0">
                <a:solidFill>
                  <a:srgbClr val="EEECE1"/>
                </a:solidFill>
                <a:effectLst/>
                <a:latin typeface="Trebuchet MS"/>
              </a:rPr>
              <a:t>MARZO</a:t>
            </a:r>
            <a:r>
              <a:rPr lang="it-IT" sz="1100" b="1">
                <a:solidFill>
                  <a:schemeClr val="bg2"/>
                </a:solidFill>
              </a:rPr>
              <a:t> 2023 a</a:t>
            </a:r>
            <a:r>
              <a:rPr lang="it-IT" sz="1100" b="1" baseline="0">
                <a:solidFill>
                  <a:schemeClr val="bg2"/>
                </a:solidFill>
              </a:rPr>
              <a:t> </a:t>
            </a:r>
            <a:r>
              <a:rPr lang="it-IT" sz="1100" b="1" i="0" u="none" strike="noStrike" baseline="0">
                <a:solidFill>
                  <a:srgbClr val="EEECE1"/>
                </a:solidFill>
                <a:effectLst/>
                <a:latin typeface="Trebuchet MS"/>
              </a:rPr>
              <a:t>MARZO</a:t>
            </a:r>
            <a:r>
              <a:rPr lang="it-IT" sz="1100" b="1">
                <a:solidFill>
                  <a:schemeClr val="bg2"/>
                </a:solidFill>
              </a:rPr>
              <a:t> 2024</a:t>
            </a:r>
          </a:p>
          <a:p>
            <a:pPr algn="l">
              <a:defRPr b="1">
                <a:solidFill>
                  <a:schemeClr val="bg2"/>
                </a:solidFill>
              </a:defRPr>
            </a:pPr>
            <a:r>
              <a:rPr lang="it-IT" sz="1100" b="1" i="1">
                <a:solidFill>
                  <a:schemeClr val="bg2"/>
                </a:solidFill>
              </a:rPr>
              <a:t> Italy - New car registrations from </a:t>
            </a:r>
            <a:r>
              <a:rPr lang="it-IT" sz="1100" b="1" i="1" u="none" strike="noStrike" baseline="0">
                <a:solidFill>
                  <a:schemeClr val="bg2"/>
                </a:solidFill>
                <a:latin typeface="Trebuchet MS"/>
              </a:rPr>
              <a:t>MARCH</a:t>
            </a:r>
            <a:r>
              <a:rPr lang="it-IT" sz="1100" b="1" i="1">
                <a:solidFill>
                  <a:schemeClr val="bg2"/>
                </a:solidFill>
              </a:rPr>
              <a:t> 2023 to</a:t>
            </a:r>
            <a:r>
              <a:rPr lang="it-IT" sz="1100" b="1" i="1" baseline="0">
                <a:solidFill>
                  <a:schemeClr val="bg2"/>
                </a:solidFill>
              </a:rPr>
              <a:t> </a:t>
            </a:r>
            <a:r>
              <a:rPr lang="it-IT" sz="1200" b="1" i="1" u="none" strike="noStrike" baseline="0">
                <a:solidFill>
                  <a:schemeClr val="bg2"/>
                </a:solidFill>
                <a:latin typeface="Trebuchet MS"/>
              </a:rPr>
              <a:t>MARCH</a:t>
            </a:r>
            <a:r>
              <a:rPr lang="it-IT" sz="1100" b="1" i="1" baseline="0">
                <a:solidFill>
                  <a:schemeClr val="bg2"/>
                </a:solidFill>
              </a:rPr>
              <a:t> </a:t>
            </a:r>
            <a:r>
              <a:rPr lang="it-IT" sz="1100" b="1" i="1">
                <a:solidFill>
                  <a:schemeClr val="bg2"/>
                </a:solidFill>
              </a:rPr>
              <a:t>2024</a:t>
            </a:r>
          </a:p>
        </c:rich>
      </c:tx>
      <c:layout>
        <c:manualLayout>
          <c:xMode val="edge"/>
          <c:yMode val="edge"/>
          <c:x val="1.1642596808100409E-2"/>
          <c:y val="5.2691289405817743E-2"/>
        </c:manualLayout>
      </c:layout>
      <c:overlay val="1"/>
      <c:spPr>
        <a:solidFill>
          <a:srgbClr val="C0504D">
            <a:alpha val="98000"/>
          </a:srgbClr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8929037244579"/>
          <c:y val="0.35285254375882752"/>
          <c:w val="0.83620423597357074"/>
          <c:h val="0.5723131056603943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</c:spPr>
          <c:invertIfNegative val="0"/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7D4E-4DDA-858A-FDCAC274072F}"/>
              </c:ext>
            </c:extLst>
          </c:dPt>
          <c:cat>
            <c:numRef>
              <c:f>'Monthly trend'!$AW$55:$BJ$55</c:f>
              <c:numCache>
                <c:formatCode>mmm\-yy</c:formatCode>
                <c:ptCount val="14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  <c:pt idx="13">
                  <c:v>45352</c:v>
                </c:pt>
              </c:numCache>
            </c:numRef>
          </c:cat>
          <c:val>
            <c:numRef>
              <c:f>'Monthly trend'!$AW$56:$BJ$56</c:f>
              <c:numCache>
                <c:formatCode>#,##0_);[Red]\(#,##0\)</c:formatCode>
                <c:ptCount val="14"/>
                <c:pt idx="0">
                  <c:v>130405</c:v>
                </c:pt>
                <c:pt idx="1">
                  <c:v>168324</c:v>
                </c:pt>
                <c:pt idx="2">
                  <c:v>125884</c:v>
                </c:pt>
                <c:pt idx="3">
                  <c:v>149482</c:v>
                </c:pt>
                <c:pt idx="4">
                  <c:v>139150</c:v>
                </c:pt>
                <c:pt idx="5">
                  <c:v>119247</c:v>
                </c:pt>
                <c:pt idx="6">
                  <c:v>79787</c:v>
                </c:pt>
                <c:pt idx="7">
                  <c:v>136315</c:v>
                </c:pt>
                <c:pt idx="8">
                  <c:v>139075</c:v>
                </c:pt>
                <c:pt idx="9">
                  <c:v>139317</c:v>
                </c:pt>
                <c:pt idx="10">
                  <c:v>111136</c:v>
                </c:pt>
                <c:pt idx="11">
                  <c:v>142008</c:v>
                </c:pt>
                <c:pt idx="12">
                  <c:v>147170</c:v>
                </c:pt>
                <c:pt idx="13">
                  <c:v>162083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4E-4DDA-858A-FDCAC27407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axId val="166626432"/>
        <c:axId val="166627968"/>
      </c:barChart>
      <c:lineChart>
        <c:grouping val="standard"/>
        <c:varyColors val="0"/>
        <c:ser>
          <c:idx val="1"/>
          <c:order val="1"/>
          <c:marker>
            <c:symbol val="none"/>
          </c:marker>
          <c:dLbls>
            <c:dLbl>
              <c:idx val="8"/>
              <c:layout>
                <c:manualLayout>
                  <c:x val="-2.8172806260220489E-2"/>
                  <c:y val="-5.8650797263058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03C-4C45-9FCA-C3090DBA5A8E}"/>
                </c:ext>
              </c:extLst>
            </c:dLbl>
            <c:dLbl>
              <c:idx val="12"/>
              <c:layout>
                <c:manualLayout>
                  <c:x val="-2.7585624159058561E-2"/>
                  <c:y val="-6.41216451989744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56-449D-948F-A765A837B46C}"/>
                </c:ext>
              </c:extLst>
            </c:dLbl>
            <c:numFmt formatCode="#,##0.0_ ;[Red]\-#,##0.0\ 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/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'Monthly trend'!$AW$55:$BJ$55</c:f>
              <c:numCache>
                <c:formatCode>mmm\-yy</c:formatCode>
                <c:ptCount val="14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  <c:pt idx="13">
                  <c:v>45352</c:v>
                </c:pt>
              </c:numCache>
            </c:numRef>
          </c:cat>
          <c:val>
            <c:numRef>
              <c:f>'Monthly trend'!$AW$57:$BJ$57</c:f>
              <c:numCache>
                <c:formatCode>0.0</c:formatCode>
                <c:ptCount val="14"/>
                <c:pt idx="0">
                  <c:v>17.568834634594925</c:v>
                </c:pt>
                <c:pt idx="1">
                  <c:v>40.80034797738147</c:v>
                </c:pt>
                <c:pt idx="2">
                  <c:v>29.290812920453963</c:v>
                </c:pt>
                <c:pt idx="3">
                  <c:v>23.183544981829268</c:v>
                </c:pt>
                <c:pt idx="4">
                  <c:v>9.3671403420523145</c:v>
                </c:pt>
                <c:pt idx="5">
                  <c:v>8.7910884856446891</c:v>
                </c:pt>
                <c:pt idx="6">
                  <c:v>12.043083231523219</c:v>
                </c:pt>
                <c:pt idx="7">
                  <c:v>22.80851907241572</c:v>
                </c:pt>
                <c:pt idx="8">
                  <c:v>20.045402755239444</c:v>
                </c:pt>
                <c:pt idx="9">
                  <c:v>16.222439122056208</c:v>
                </c:pt>
                <c:pt idx="10">
                  <c:v>5.8791025579955223</c:v>
                </c:pt>
                <c:pt idx="11">
                  <c:v>10.660183280344118</c:v>
                </c:pt>
                <c:pt idx="12">
                  <c:v>12.856102143322726</c:v>
                </c:pt>
                <c:pt idx="13">
                  <c:v>-3.7077303296024335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4E-4DDA-858A-FDCAC27407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260928"/>
        <c:axId val="167262464"/>
      </c:lineChart>
      <c:dateAx>
        <c:axId val="166626432"/>
        <c:scaling>
          <c:orientation val="minMax"/>
        </c:scaling>
        <c:delete val="0"/>
        <c:axPos val="b"/>
        <c:numFmt formatCode="mm/yy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66627968"/>
        <c:crosses val="autoZero"/>
        <c:auto val="1"/>
        <c:lblOffset val="100"/>
        <c:baseTimeUnit val="months"/>
      </c:dateAx>
      <c:valAx>
        <c:axId val="166627968"/>
        <c:scaling>
          <c:orientation val="minMax"/>
        </c:scaling>
        <c:delete val="0"/>
        <c:axPos val="l"/>
        <c:majorGridlines/>
        <c:numFmt formatCode="#,##0_);[Red]\(#,##0\)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66626432"/>
        <c:crosses val="autoZero"/>
        <c:crossBetween val="between"/>
      </c:valAx>
      <c:dateAx>
        <c:axId val="16726092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67262464"/>
        <c:crosses val="autoZero"/>
        <c:auto val="1"/>
        <c:lblOffset val="100"/>
        <c:baseTimeUnit val="months"/>
      </c:dateAx>
      <c:valAx>
        <c:axId val="167262464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67260928"/>
        <c:crosses val="max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Trebuchet MS" pitchFamily="34" charset="0"/>
          <a:ea typeface="Calibri"/>
          <a:cs typeface="Calibri"/>
        </a:defRPr>
      </a:pPr>
      <a:endParaRPr lang="it-IT"/>
    </a:p>
  </c:txPr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200" b="1" i="0" u="none" strike="noStrike" baseline="0">
                <a:solidFill>
                  <a:schemeClr val="bg2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200" b="1" i="0" u="none" strike="noStrike" baseline="0">
                <a:solidFill>
                  <a:schemeClr val="bg2"/>
                </a:solidFill>
                <a:latin typeface="Trebuchet MS"/>
              </a:rPr>
              <a:t> </a:t>
            </a:r>
            <a:r>
              <a:rPr lang="it-IT" sz="1100" b="1" i="0" u="none" strike="noStrike" baseline="0">
                <a:solidFill>
                  <a:schemeClr val="bg2"/>
                </a:solidFill>
                <a:latin typeface="Trebuchet MS"/>
              </a:rPr>
              <a:t>Italia - Immatricolazioni di autovetture nuove nel mese di </a:t>
            </a:r>
            <a:r>
              <a:rPr lang="it-IT" sz="1200" b="1" i="0" u="none" strike="noStrike" baseline="0">
                <a:solidFill>
                  <a:srgbClr val="EEECE1"/>
                </a:solidFill>
                <a:effectLst/>
                <a:latin typeface="Trebuchet MS"/>
              </a:rPr>
              <a:t>MARZO</a:t>
            </a:r>
            <a:r>
              <a:rPr lang="it-IT" sz="1100" b="1" i="0" u="none" strike="noStrike" baseline="0">
                <a:solidFill>
                  <a:schemeClr val="bg2"/>
                </a:solidFill>
                <a:latin typeface="Trebuchet MS"/>
              </a:rPr>
              <a:t> dal 2009 al 2024</a:t>
            </a:r>
          </a:p>
          <a:p>
            <a:pPr algn="l">
              <a:defRPr sz="1200" b="1" i="0" u="none" strike="noStrike" baseline="0">
                <a:solidFill>
                  <a:schemeClr val="bg2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100" b="1" i="1" u="none" strike="noStrike" baseline="0">
                <a:solidFill>
                  <a:schemeClr val="bg2"/>
                </a:solidFill>
                <a:latin typeface="Trebuchet MS"/>
              </a:rPr>
              <a:t> Italy - New car registrations on MARCH from 2009 to 2024</a:t>
            </a:r>
          </a:p>
          <a:p>
            <a:pPr algn="l">
              <a:defRPr sz="1200" b="1" i="0" u="none" strike="noStrike" baseline="0">
                <a:solidFill>
                  <a:schemeClr val="bg2"/>
                </a:solidFill>
                <a:latin typeface="Trebuchet MS"/>
                <a:ea typeface="Trebuchet MS"/>
                <a:cs typeface="Trebuchet MS"/>
              </a:defRPr>
            </a:pPr>
            <a:endParaRPr lang="it-IT" sz="1200" b="1" i="1" u="none" strike="noStrike" baseline="0">
              <a:solidFill>
                <a:schemeClr val="bg2"/>
              </a:solidFill>
              <a:latin typeface="Trebuchet MS"/>
            </a:endParaRPr>
          </a:p>
        </c:rich>
      </c:tx>
      <c:layout>
        <c:manualLayout>
          <c:xMode val="edge"/>
          <c:yMode val="edge"/>
          <c:x val="3.5622981375143983E-2"/>
          <c:y val="2.8737046339035212E-2"/>
        </c:manualLayout>
      </c:layout>
      <c:overlay val="1"/>
      <c:spPr>
        <a:solidFill>
          <a:srgbClr val="C0504D"/>
        </a:solidFill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261083743842367E-2"/>
          <c:y val="0.2727275913104526"/>
          <c:w val="0.89854050403893693"/>
          <c:h val="0.55502457178969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Trebuchet MS"/>
                    <a:ea typeface="Trebuchet MS"/>
                    <a:cs typeface="Trebuchet M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4925">
                <a:solidFill>
                  <a:srgbClr val="C00000"/>
                </a:solidFill>
                <a:prstDash val="lgDashDotDot"/>
              </a:ln>
            </c:spPr>
            <c:trendlineType val="poly"/>
            <c:order val="4"/>
            <c:dispRSqr val="0"/>
            <c:dispEq val="0"/>
          </c:trendline>
          <c:cat>
            <c:numRef>
              <c:f>'Monthly trend'!$S$9:$AH$9</c:f>
              <c:numCache>
                <c:formatCode>General</c:formatCode>
                <c:ptCount val="16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</c:numCache>
            </c:numRef>
          </c:cat>
          <c:val>
            <c:numRef>
              <c:f>'Monthly trend'!$S$12:$AH$12</c:f>
              <c:numCache>
                <c:formatCode>#,##0_);[Red]\(#,##0\)</c:formatCode>
                <c:ptCount val="16"/>
                <c:pt idx="0">
                  <c:v>215450</c:v>
                </c:pt>
                <c:pt idx="1">
                  <c:v>259115</c:v>
                </c:pt>
                <c:pt idx="2">
                  <c:v>188598</c:v>
                </c:pt>
                <c:pt idx="3">
                  <c:v>138816</c:v>
                </c:pt>
                <c:pt idx="4">
                  <c:v>132753</c:v>
                </c:pt>
                <c:pt idx="5">
                  <c:v>140189</c:v>
                </c:pt>
                <c:pt idx="6">
                  <c:v>162181</c:v>
                </c:pt>
                <c:pt idx="7">
                  <c:v>191409</c:v>
                </c:pt>
                <c:pt idx="8">
                  <c:v>226780</c:v>
                </c:pt>
                <c:pt idx="9">
                  <c:v>214247</c:v>
                </c:pt>
                <c:pt idx="10">
                  <c:v>194302</c:v>
                </c:pt>
                <c:pt idx="11">
                  <c:v>28415</c:v>
                </c:pt>
                <c:pt idx="12">
                  <c:v>169887</c:v>
                </c:pt>
                <c:pt idx="13">
                  <c:v>119548</c:v>
                </c:pt>
                <c:pt idx="14">
                  <c:v>168324</c:v>
                </c:pt>
                <c:pt idx="15">
                  <c:v>162083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51-432F-AFC1-AE6A249B41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axId val="258480000"/>
        <c:axId val="272646912"/>
      </c:barChart>
      <c:catAx>
        <c:axId val="258480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272646912"/>
        <c:crosses val="autoZero"/>
        <c:auto val="1"/>
        <c:lblAlgn val="ctr"/>
        <c:lblOffset val="100"/>
        <c:noMultiLvlLbl val="0"/>
      </c:catAx>
      <c:valAx>
        <c:axId val="272646912"/>
        <c:scaling>
          <c:orientation val="minMax"/>
        </c:scaling>
        <c:delete val="1"/>
        <c:axPos val="l"/>
        <c:majorGridlines/>
        <c:numFmt formatCode="#,##0_);[Red]\(#,##0\)" sourceLinked="1"/>
        <c:majorTickMark val="out"/>
        <c:minorTickMark val="none"/>
        <c:tickLblPos val="nextTo"/>
        <c:crossAx val="25848000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it-IT"/>
    </a:p>
  </c:txPr>
  <c:printSettings>
    <c:headerFooter/>
    <c:pageMargins b="0.75000000000000022" l="0.70000000000000018" r="0.70000000000000018" t="0.75000000000000022" header="0.3000000000000001" footer="0.3000000000000001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5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0</xdr:row>
      <xdr:rowOff>0</xdr:rowOff>
    </xdr:from>
    <xdr:to>
      <xdr:col>5</xdr:col>
      <xdr:colOff>459105</xdr:colOff>
      <xdr:row>5</xdr:row>
      <xdr:rowOff>60960</xdr:rowOff>
    </xdr:to>
    <xdr:pic>
      <xdr:nvPicPr>
        <xdr:cNvPr id="176553" name="Picture 5" descr="Logo ANFIA PANTONE">
          <a:extLst>
            <a:ext uri="{FF2B5EF4-FFF2-40B4-BE49-F238E27FC236}">
              <a16:creationId xmlns:a16="http://schemas.microsoft.com/office/drawing/2014/main" id="{00000000-0008-0000-0000-0000A9B1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0"/>
          <a:ext cx="1525905" cy="101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7620</xdr:colOff>
      <xdr:row>0</xdr:row>
      <xdr:rowOff>121920</xdr:rowOff>
    </xdr:from>
    <xdr:to>
      <xdr:col>14</xdr:col>
      <xdr:colOff>373380</xdr:colOff>
      <xdr:row>4</xdr:row>
      <xdr:rowOff>160020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79380" y="121920"/>
          <a:ext cx="1150620" cy="792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182880</xdr:colOff>
      <xdr:row>1</xdr:row>
      <xdr:rowOff>0</xdr:rowOff>
    </xdr:from>
    <xdr:to>
      <xdr:col>29</xdr:col>
      <xdr:colOff>617220</xdr:colOff>
      <xdr:row>5</xdr:row>
      <xdr:rowOff>7620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91220" y="175260"/>
          <a:ext cx="1150620" cy="769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596265</xdr:colOff>
      <xdr:row>0</xdr:row>
      <xdr:rowOff>0</xdr:rowOff>
    </xdr:from>
    <xdr:to>
      <xdr:col>4</xdr:col>
      <xdr:colOff>99059</xdr:colOff>
      <xdr:row>4</xdr:row>
      <xdr:rowOff>127635</xdr:rowOff>
    </xdr:to>
    <xdr:pic>
      <xdr:nvPicPr>
        <xdr:cNvPr id="4" name="Picture 2" descr="Logo ANFIA PANTONE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44115" y="0"/>
          <a:ext cx="1493519" cy="8515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144779</xdr:colOff>
      <xdr:row>1</xdr:row>
      <xdr:rowOff>15240</xdr:rowOff>
    </xdr:from>
    <xdr:to>
      <xdr:col>2</xdr:col>
      <xdr:colOff>304799</xdr:colOff>
      <xdr:row>6</xdr:row>
      <xdr:rowOff>76200</xdr:rowOff>
    </xdr:to>
    <xdr:pic>
      <xdr:nvPicPr>
        <xdr:cNvPr id="6" name="Picture 5" descr="Logo ANFIA PANTONE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79" y="205740"/>
          <a:ext cx="1464945" cy="101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331470</xdr:colOff>
      <xdr:row>0</xdr:row>
      <xdr:rowOff>131445</xdr:rowOff>
    </xdr:from>
    <xdr:to>
      <xdr:col>47</xdr:col>
      <xdr:colOff>104775</xdr:colOff>
      <xdr:row>4</xdr:row>
      <xdr:rowOff>146685</xdr:rowOff>
    </xdr:to>
    <xdr:pic>
      <xdr:nvPicPr>
        <xdr:cNvPr id="661015" name="Picture 2" descr="Logo ANFIA PANTONE">
          <a:extLst>
            <a:ext uri="{FF2B5EF4-FFF2-40B4-BE49-F238E27FC236}">
              <a16:creationId xmlns:a16="http://schemas.microsoft.com/office/drawing/2014/main" id="{00000000-0008-0000-0200-000017160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62245" y="131445"/>
          <a:ext cx="1287780" cy="8534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34</xdr:col>
      <xdr:colOff>354331</xdr:colOff>
      <xdr:row>30</xdr:row>
      <xdr:rowOff>112395</xdr:rowOff>
    </xdr:from>
    <xdr:to>
      <xdr:col>48</xdr:col>
      <xdr:colOff>227508</xdr:colOff>
      <xdr:row>51</xdr:row>
      <xdr:rowOff>142875</xdr:rowOff>
    </xdr:to>
    <xdr:graphicFrame macro="">
      <xdr:nvGraphicFramePr>
        <xdr:cNvPr id="661016" name="Grafico 3">
          <a:extLst>
            <a:ext uri="{FF2B5EF4-FFF2-40B4-BE49-F238E27FC236}">
              <a16:creationId xmlns:a16="http://schemas.microsoft.com/office/drawing/2014/main" id="{00000000-0008-0000-0200-000018160A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369571</xdr:colOff>
      <xdr:row>7</xdr:row>
      <xdr:rowOff>104775</xdr:rowOff>
    </xdr:from>
    <xdr:to>
      <xdr:col>48</xdr:col>
      <xdr:colOff>243840</xdr:colOff>
      <xdr:row>29</xdr:row>
      <xdr:rowOff>5715</xdr:rowOff>
    </xdr:to>
    <xdr:graphicFrame macro="">
      <xdr:nvGraphicFramePr>
        <xdr:cNvPr id="661017" name="Grafico 2">
          <a:extLst>
            <a:ext uri="{FF2B5EF4-FFF2-40B4-BE49-F238E27FC236}">
              <a16:creationId xmlns:a16="http://schemas.microsoft.com/office/drawing/2014/main" id="{00000000-0008-0000-0200-000019160A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28</xdr:col>
      <xdr:colOff>638175</xdr:colOff>
      <xdr:row>0</xdr:row>
      <xdr:rowOff>45720</xdr:rowOff>
    </xdr:from>
    <xdr:to>
      <xdr:col>30</xdr:col>
      <xdr:colOff>590550</xdr:colOff>
      <xdr:row>4</xdr:row>
      <xdr:rowOff>83820</xdr:rowOff>
    </xdr:to>
    <xdr:pic>
      <xdr:nvPicPr>
        <xdr:cNvPr id="6" name="Picture 2" descr="Logo ANFIA PANTONE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86900" y="45720"/>
          <a:ext cx="12858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0.43556</cdr:x>
      <cdr:y>0.88027</cdr:y>
    </cdr:from>
    <cdr:to>
      <cdr:x>0.76459</cdr:x>
      <cdr:y>0.94694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1481669" y="4223633"/>
          <a:ext cx="3259667" cy="3100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/>
        </a:p>
      </cdr:txBody>
    </cdr:sp>
  </cdr:relSizeAnchor>
  <cdr:relSizeAnchor xmlns:cdr="http://schemas.openxmlformats.org/drawingml/2006/chartDrawing">
    <cdr:from>
      <cdr:x>0.84399</cdr:x>
      <cdr:y>0.0129</cdr:y>
    </cdr:from>
    <cdr:to>
      <cdr:x>0.97536</cdr:x>
      <cdr:y>0.19537</cdr:y>
    </cdr:to>
    <cdr:pic>
      <cdr:nvPicPr>
        <cdr:cNvPr id="3" name="Picture 2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1C7527DA-57CD-4F9D-AFE0-CFBA7864E82D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6784886" y="45104"/>
          <a:ext cx="1056093" cy="63821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pic>
  </cdr:relSizeAnchor>
  <cdr:relSizeAnchor xmlns:cdr="http://schemas.openxmlformats.org/drawingml/2006/chartDrawing">
    <cdr:from>
      <cdr:x>0</cdr:x>
      <cdr:y>0.24306</cdr:y>
    </cdr:from>
    <cdr:to>
      <cdr:x>0.21071</cdr:x>
      <cdr:y>0.31828</cdr:y>
    </cdr:to>
    <cdr:sp macro="" textlink="">
      <cdr:nvSpPr>
        <cdr:cNvPr id="4" name="CasellaDiTesto 3"/>
        <cdr:cNvSpPr txBox="1"/>
      </cdr:nvSpPr>
      <cdr:spPr>
        <a:xfrm xmlns:a="http://schemas.openxmlformats.org/drawingml/2006/main">
          <a:off x="0" y="850111"/>
          <a:ext cx="1570296" cy="2631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it-IT" sz="900" b="1">
              <a:solidFill>
                <a:schemeClr val="accent2"/>
              </a:solidFill>
              <a:latin typeface="Trebuchet MS" pitchFamily="34" charset="0"/>
            </a:rPr>
            <a:t>volumi</a:t>
          </a:r>
        </a:p>
      </cdr:txBody>
    </cdr:sp>
  </cdr:relSizeAnchor>
  <cdr:relSizeAnchor xmlns:cdr="http://schemas.openxmlformats.org/drawingml/2006/chartDrawing">
    <cdr:from>
      <cdr:x>0.85189</cdr:x>
      <cdr:y>0.22121</cdr:y>
    </cdr:from>
    <cdr:to>
      <cdr:x>0.99089</cdr:x>
      <cdr:y>0.3606</cdr:y>
    </cdr:to>
    <cdr:sp macro="" textlink="">
      <cdr:nvSpPr>
        <cdr:cNvPr id="5" name="CasellaDiTesto 4"/>
        <cdr:cNvSpPr txBox="1"/>
      </cdr:nvSpPr>
      <cdr:spPr>
        <a:xfrm xmlns:a="http://schemas.openxmlformats.org/drawingml/2006/main">
          <a:off x="6348554" y="773697"/>
          <a:ext cx="1035952" cy="4875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>
            <a:lnSpc>
              <a:spcPts val="700"/>
            </a:lnSpc>
          </a:pPr>
          <a:r>
            <a:rPr lang="it-IT" sz="900" b="1">
              <a:solidFill>
                <a:schemeClr val="accent2"/>
              </a:solidFill>
              <a:latin typeface="Trebuchet MS" pitchFamily="34" charset="0"/>
            </a:rPr>
            <a:t>var.% su stesso mese anno precedente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0.21442</cdr:x>
      <cdr:y>0.90565</cdr:y>
    </cdr:from>
    <cdr:to>
      <cdr:x>0.75467</cdr:x>
      <cdr:y>0.97328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1630851" y="3202089"/>
          <a:ext cx="4109072" cy="2391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it-IT" sz="1000" b="1" i="0" u="none" strike="noStrike" baseline="0">
              <a:solidFill>
                <a:srgbClr val="333399"/>
              </a:solidFill>
              <a:latin typeface="Trebuchet MS"/>
            </a:rPr>
            <a:t>MARZO/MARCH</a:t>
          </a:r>
        </a:p>
        <a:p xmlns:a="http://schemas.openxmlformats.org/drawingml/2006/main">
          <a:pPr algn="ctr" rtl="0">
            <a:defRPr sz="1000"/>
          </a:pPr>
          <a:endParaRPr lang="it-IT" sz="1000" b="1" i="0" u="none" strike="noStrike" baseline="0">
            <a:solidFill>
              <a:srgbClr val="333399"/>
            </a:solidFill>
            <a:latin typeface="Trebuchet MS"/>
          </a:endParaRPr>
        </a:p>
      </cdr:txBody>
    </cdr:sp>
  </cdr:relSizeAnchor>
  <cdr:relSizeAnchor xmlns:cdr="http://schemas.openxmlformats.org/drawingml/2006/chartDrawing">
    <cdr:from>
      <cdr:x>0.86053</cdr:x>
      <cdr:y>0.03838</cdr:y>
    </cdr:from>
    <cdr:to>
      <cdr:x>0.98554</cdr:x>
      <cdr:y>0.21371</cdr:y>
    </cdr:to>
    <cdr:pic>
      <cdr:nvPicPr>
        <cdr:cNvPr id="3" name="Picture 2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6AE04971-AE48-4BEE-B736-0648C369D28F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6699162" y="149999"/>
          <a:ext cx="977520" cy="707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504825</xdr:colOff>
      <xdr:row>8</xdr:row>
      <xdr:rowOff>121920</xdr:rowOff>
    </xdr:from>
    <xdr:to>
      <xdr:col>14</xdr:col>
      <xdr:colOff>373380</xdr:colOff>
      <xdr:row>12</xdr:row>
      <xdr:rowOff>160020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16843DD7-F144-47A1-9341-21C50113F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72650" y="426720"/>
          <a:ext cx="132588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74544</xdr:colOff>
      <xdr:row>9</xdr:row>
      <xdr:rowOff>0</xdr:rowOff>
    </xdr:from>
    <xdr:to>
      <xdr:col>29</xdr:col>
      <xdr:colOff>483871</xdr:colOff>
      <xdr:row>13</xdr:row>
      <xdr:rowOff>7620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3E72F6BF-794D-4326-AF13-B6624F7AF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58019" y="495300"/>
          <a:ext cx="1066552" cy="845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504825</xdr:colOff>
      <xdr:row>8</xdr:row>
      <xdr:rowOff>121920</xdr:rowOff>
    </xdr:from>
    <xdr:to>
      <xdr:col>14</xdr:col>
      <xdr:colOff>373380</xdr:colOff>
      <xdr:row>12</xdr:row>
      <xdr:rowOff>160020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A4CFA798-3FD8-4F62-A20D-AD0340FA5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426720"/>
          <a:ext cx="132588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74544</xdr:colOff>
      <xdr:row>9</xdr:row>
      <xdr:rowOff>0</xdr:rowOff>
    </xdr:from>
    <xdr:to>
      <xdr:col>29</xdr:col>
      <xdr:colOff>483871</xdr:colOff>
      <xdr:row>13</xdr:row>
      <xdr:rowOff>7620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18514693-716A-43E8-9444-84C38E9B7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42696" y="521804"/>
          <a:ext cx="1063653" cy="8524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504825</xdr:colOff>
      <xdr:row>8</xdr:row>
      <xdr:rowOff>121920</xdr:rowOff>
    </xdr:from>
    <xdr:to>
      <xdr:col>14</xdr:col>
      <xdr:colOff>373380</xdr:colOff>
      <xdr:row>12</xdr:row>
      <xdr:rowOff>160020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B38822C7-1966-44BA-8331-C096C66BD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2175" y="426720"/>
          <a:ext cx="132588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28</xdr:col>
      <xdr:colOff>66262</xdr:colOff>
      <xdr:row>9</xdr:row>
      <xdr:rowOff>0</xdr:rowOff>
    </xdr:from>
    <xdr:to>
      <xdr:col>29</xdr:col>
      <xdr:colOff>483872</xdr:colOff>
      <xdr:row>13</xdr:row>
      <xdr:rowOff>7620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84FDC223-C50F-4FC9-9A52-B46313EDD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4414" y="521804"/>
          <a:ext cx="1071936" cy="8524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504825</xdr:colOff>
      <xdr:row>8</xdr:row>
      <xdr:rowOff>121920</xdr:rowOff>
    </xdr:from>
    <xdr:to>
      <xdr:col>14</xdr:col>
      <xdr:colOff>373380</xdr:colOff>
      <xdr:row>12</xdr:row>
      <xdr:rowOff>160020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0305" y="121920"/>
          <a:ext cx="1369695" cy="792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600075</xdr:colOff>
      <xdr:row>9</xdr:row>
      <xdr:rowOff>0</xdr:rowOff>
    </xdr:from>
    <xdr:to>
      <xdr:col>29</xdr:col>
      <xdr:colOff>483871</xdr:colOff>
      <xdr:row>13</xdr:row>
      <xdr:rowOff>7620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35850" y="495300"/>
          <a:ext cx="1198246" cy="845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nfia.it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nfia.it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R84"/>
  <sheetViews>
    <sheetView showGridLines="0" tabSelected="1" zoomScaleNormal="100" workbookViewId="0"/>
  </sheetViews>
  <sheetFormatPr defaultColWidth="25.5546875" defaultRowHeight="13.2"/>
  <cols>
    <col min="1" max="1" width="24.6640625" style="197" customWidth="1"/>
    <col min="2" max="2" width="11" style="197" customWidth="1"/>
    <col min="3" max="3" width="5.88671875" style="197" customWidth="1"/>
    <col min="4" max="4" width="11" style="197" customWidth="1"/>
    <col min="5" max="5" width="5.88671875" style="197" customWidth="1"/>
    <col min="6" max="6" width="9.109375" style="197" bestFit="1" customWidth="1"/>
    <col min="7" max="7" width="11" style="197" customWidth="1"/>
    <col min="8" max="8" width="5.88671875" style="197" customWidth="1"/>
    <col min="9" max="9" width="11" style="197" customWidth="1"/>
    <col min="10" max="10" width="5.88671875" style="197" customWidth="1"/>
    <col min="11" max="11" width="8" style="197" customWidth="1"/>
    <col min="12" max="14" width="9.6640625" style="197" customWidth="1"/>
    <col min="15" max="16384" width="25.5546875" style="197"/>
  </cols>
  <sheetData>
    <row r="3" spans="1:16">
      <c r="A3" s="383" t="s">
        <v>178</v>
      </c>
    </row>
    <row r="4" spans="1:16">
      <c r="A4" s="383"/>
    </row>
    <row r="7" spans="1:16" ht="14.4">
      <c r="H7" s="198"/>
      <c r="I7" s="199"/>
    </row>
    <row r="8" spans="1:16">
      <c r="H8" s="199"/>
      <c r="I8" s="199"/>
    </row>
    <row r="9" spans="1:16" ht="16.2">
      <c r="A9" s="200" t="s">
        <v>74</v>
      </c>
      <c r="B9" s="201"/>
      <c r="C9" s="201"/>
      <c r="D9" s="201"/>
      <c r="E9" s="201"/>
      <c r="F9" s="201"/>
      <c r="H9" s="199"/>
      <c r="I9" s="199"/>
    </row>
    <row r="10" spans="1:16" ht="16.2">
      <c r="A10" s="202" t="s">
        <v>72</v>
      </c>
      <c r="B10" s="203"/>
      <c r="C10" s="203"/>
      <c r="D10" s="203"/>
      <c r="E10" s="203"/>
      <c r="F10" s="203"/>
      <c r="H10" s="199"/>
      <c r="I10" s="199"/>
    </row>
    <row r="11" spans="1:16">
      <c r="A11" s="204"/>
      <c r="B11" s="205"/>
      <c r="C11" s="203"/>
      <c r="E11" s="203"/>
      <c r="F11" s="203"/>
      <c r="G11" s="222"/>
      <c r="H11" s="199"/>
      <c r="I11" s="222"/>
    </row>
    <row r="12" spans="1:16">
      <c r="A12" s="215" t="s">
        <v>145</v>
      </c>
      <c r="B12" s="205"/>
      <c r="C12" s="203"/>
      <c r="D12" s="203"/>
      <c r="E12" s="203"/>
      <c r="F12" s="203"/>
      <c r="H12" s="199"/>
      <c r="I12" s="199"/>
    </row>
    <row r="13" spans="1:16" ht="13.8" thickBot="1">
      <c r="A13" s="215"/>
      <c r="B13" s="205"/>
      <c r="C13" s="203"/>
      <c r="D13" s="203"/>
      <c r="E13" s="203"/>
      <c r="F13" s="203"/>
      <c r="H13" s="199"/>
      <c r="I13" s="199"/>
    </row>
    <row r="14" spans="1:16" ht="14.4">
      <c r="A14" s="260"/>
      <c r="B14" s="386" t="s">
        <v>30</v>
      </c>
      <c r="C14" s="387"/>
      <c r="D14" s="387"/>
      <c r="E14" s="388"/>
      <c r="F14" s="292" t="s">
        <v>66</v>
      </c>
      <c r="G14" s="386" t="s">
        <v>246</v>
      </c>
      <c r="H14" s="387"/>
      <c r="I14" s="387"/>
      <c r="J14" s="388"/>
      <c r="K14" s="292" t="s">
        <v>66</v>
      </c>
      <c r="P14" s="357"/>
    </row>
    <row r="15" spans="1:16" ht="15" customHeight="1" thickBot="1">
      <c r="A15" s="260"/>
      <c r="B15" s="389" t="s">
        <v>245</v>
      </c>
      <c r="C15" s="390"/>
      <c r="D15" s="390"/>
      <c r="E15" s="391"/>
      <c r="F15" s="293" t="s">
        <v>75</v>
      </c>
      <c r="G15" s="389" t="s">
        <v>247</v>
      </c>
      <c r="H15" s="390"/>
      <c r="I15" s="390"/>
      <c r="J15" s="391"/>
      <c r="K15" s="293" t="s">
        <v>75</v>
      </c>
      <c r="P15" s="357"/>
    </row>
    <row r="16" spans="1:16" ht="21" customHeight="1">
      <c r="A16" s="303" t="s">
        <v>136</v>
      </c>
      <c r="B16" s="294">
        <v>2024</v>
      </c>
      <c r="C16" s="261" t="s">
        <v>69</v>
      </c>
      <c r="D16" s="146">
        <v>2023</v>
      </c>
      <c r="E16" s="261" t="s">
        <v>69</v>
      </c>
      <c r="F16" s="295" t="s">
        <v>234</v>
      </c>
      <c r="G16" s="294">
        <v>2024</v>
      </c>
      <c r="H16" s="261" t="s">
        <v>69</v>
      </c>
      <c r="I16" s="146">
        <v>2023</v>
      </c>
      <c r="J16" s="261" t="s">
        <v>69</v>
      </c>
      <c r="K16" s="295" t="s">
        <v>234</v>
      </c>
      <c r="P16" s="357"/>
    </row>
    <row r="17" spans="1:16">
      <c r="A17" s="310" t="s">
        <v>169</v>
      </c>
      <c r="B17" s="296">
        <f>'Monthly trend by make 2024'!D17</f>
        <v>52605</v>
      </c>
      <c r="C17" s="287">
        <f>B17/B$68*100</f>
        <v>32.455593739010254</v>
      </c>
      <c r="D17" s="286">
        <f>'Monthly trend by make 2023'!D17</f>
        <v>59511</v>
      </c>
      <c r="E17" s="287">
        <f t="shared" ref="E17:E51" si="0">D17/D$68*100</f>
        <v>35.355029585798817</v>
      </c>
      <c r="F17" s="288">
        <f t="shared" ref="F17:F68" si="1">(B17-D17)/D17*100</f>
        <v>-11.604577305036043</v>
      </c>
      <c r="G17" s="296">
        <f>'Monthly trend by make 2024'!N17</f>
        <v>151132</v>
      </c>
      <c r="H17" s="287">
        <f>G17/G$68*100</f>
        <v>33.491039553606448</v>
      </c>
      <c r="I17" s="286">
        <f>'Monthly trend by make 2023'!N17</f>
        <v>145089</v>
      </c>
      <c r="J17" s="287">
        <f t="shared" ref="J17:J66" si="2">I17/I$68*100</f>
        <v>33.974153333161617</v>
      </c>
      <c r="K17" s="288">
        <f>(G17-I17)/I17*100</f>
        <v>4.1650297403662577</v>
      </c>
      <c r="P17" s="357"/>
    </row>
    <row r="18" spans="1:16">
      <c r="A18" s="311" t="s">
        <v>40</v>
      </c>
      <c r="B18" s="297">
        <f>'Monthly trend by make 2024'!D18</f>
        <v>17012</v>
      </c>
      <c r="C18" s="254">
        <f t="shared" ref="C18:C68" si="3">B18/B$68*100</f>
        <v>10.495857060888557</v>
      </c>
      <c r="D18" s="255">
        <f>'Monthly trend by make 2023'!D18</f>
        <v>17381</v>
      </c>
      <c r="E18" s="254">
        <f t="shared" si="0"/>
        <v>10.325919060858819</v>
      </c>
      <c r="F18" s="256">
        <f t="shared" si="1"/>
        <v>-2.1230078821701861</v>
      </c>
      <c r="G18" s="297">
        <f>'Monthly trend by make 2024'!N18</f>
        <v>50512</v>
      </c>
      <c r="H18" s="254">
        <f t="shared" ref="H18:H68" si="4">G18/G$68*100</f>
        <v>11.193522152368585</v>
      </c>
      <c r="I18" s="255">
        <f>'Monthly trend by make 2023'!N18</f>
        <v>50622</v>
      </c>
      <c r="J18" s="254">
        <f t="shared" si="2"/>
        <v>11.853686978553215</v>
      </c>
      <c r="K18" s="256">
        <f t="shared" ref="K18:K66" si="5">(G18-I18)/I18*100</f>
        <v>-0.21729682746631898</v>
      </c>
      <c r="P18" s="357"/>
    </row>
    <row r="19" spans="1:16">
      <c r="A19" s="311" t="s">
        <v>55</v>
      </c>
      <c r="B19" s="297">
        <f>'Monthly trend by make 2024'!D19</f>
        <v>8358</v>
      </c>
      <c r="C19" s="254">
        <f t="shared" si="3"/>
        <v>5.156617288673087</v>
      </c>
      <c r="D19" s="255">
        <f>'Monthly trend by make 2023'!D19</f>
        <v>10592</v>
      </c>
      <c r="E19" s="254">
        <f t="shared" si="0"/>
        <v>6.2926261258049951</v>
      </c>
      <c r="F19" s="256">
        <f t="shared" si="1"/>
        <v>-21.091389728096676</v>
      </c>
      <c r="G19" s="297">
        <f>'Monthly trend by make 2024'!N19</f>
        <v>24350</v>
      </c>
      <c r="H19" s="254">
        <f t="shared" si="4"/>
        <v>5.3959903470497119</v>
      </c>
      <c r="I19" s="255">
        <f>'Monthly trend by make 2023'!N19</f>
        <v>22262</v>
      </c>
      <c r="J19" s="254">
        <f t="shared" si="2"/>
        <v>5.2128872726591533</v>
      </c>
      <c r="K19" s="256">
        <f t="shared" si="5"/>
        <v>9.3792112119306434</v>
      </c>
      <c r="P19" s="357"/>
    </row>
    <row r="20" spans="1:16">
      <c r="A20" s="311" t="s">
        <v>44</v>
      </c>
      <c r="B20" s="297">
        <f>'Monthly trend by make 2024'!D20</f>
        <v>6856</v>
      </c>
      <c r="C20" s="254">
        <f t="shared" si="3"/>
        <v>4.2299315782654565</v>
      </c>
      <c r="D20" s="255">
        <f>'Monthly trend by make 2023'!D20</f>
        <v>7281</v>
      </c>
      <c r="E20" s="254">
        <f t="shared" si="0"/>
        <v>4.3255863691452197</v>
      </c>
      <c r="F20" s="256">
        <f t="shared" si="1"/>
        <v>-5.8371102870484828</v>
      </c>
      <c r="G20" s="297">
        <f>'Monthly trend by make 2024'!N20</f>
        <v>19852</v>
      </c>
      <c r="H20" s="254">
        <f t="shared" si="4"/>
        <v>4.3992279412579416</v>
      </c>
      <c r="I20" s="255">
        <f>'Monthly trend by make 2023'!N20</f>
        <v>16545</v>
      </c>
      <c r="J20" s="254">
        <f t="shared" si="2"/>
        <v>3.8741900964039928</v>
      </c>
      <c r="K20" s="256">
        <f t="shared" si="5"/>
        <v>19.987911755817468</v>
      </c>
      <c r="P20" s="357"/>
    </row>
    <row r="21" spans="1:16">
      <c r="A21" s="311" t="s">
        <v>115</v>
      </c>
      <c r="B21" s="297">
        <f>'Monthly trend by make 2024'!D21</f>
        <v>7061</v>
      </c>
      <c r="C21" s="254">
        <f t="shared" si="3"/>
        <v>4.3564099874755531</v>
      </c>
      <c r="D21" s="255">
        <f>'Monthly trend by make 2023'!D21</f>
        <v>8000</v>
      </c>
      <c r="E21" s="254">
        <f t="shared" si="0"/>
        <v>4.7527387657137421</v>
      </c>
      <c r="F21" s="256">
        <f t="shared" si="1"/>
        <v>-11.737499999999999</v>
      </c>
      <c r="G21" s="297">
        <f>'Monthly trend by make 2024'!N21</f>
        <v>20839</v>
      </c>
      <c r="H21" s="254">
        <f t="shared" si="4"/>
        <v>4.6179483713416403</v>
      </c>
      <c r="I21" s="255">
        <f>'Monthly trend by make 2023'!N21</f>
        <v>20818</v>
      </c>
      <c r="J21" s="254">
        <f t="shared" si="2"/>
        <v>4.8747591070981162</v>
      </c>
      <c r="K21" s="256">
        <f t="shared" si="5"/>
        <v>0.10087424344317418</v>
      </c>
      <c r="P21" s="357"/>
    </row>
    <row r="22" spans="1:16">
      <c r="A22" s="311" t="s">
        <v>54</v>
      </c>
      <c r="B22" s="297">
        <f>'Monthly trend by make 2024'!D22</f>
        <v>4690</v>
      </c>
      <c r="C22" s="254">
        <f t="shared" si="3"/>
        <v>2.8935792155870761</v>
      </c>
      <c r="D22" s="255">
        <f>'Monthly trend by make 2023'!D22</f>
        <v>6911</v>
      </c>
      <c r="E22" s="254">
        <f t="shared" si="0"/>
        <v>4.1057722012309599</v>
      </c>
      <c r="F22" s="256">
        <f t="shared" si="1"/>
        <v>-32.137172623354068</v>
      </c>
      <c r="G22" s="297">
        <f>'Monthly trend by make 2024'!N22</f>
        <v>13650</v>
      </c>
      <c r="H22" s="254">
        <f t="shared" si="4"/>
        <v>3.0248570117958344</v>
      </c>
      <c r="I22" s="255">
        <f>'Monthly trend by make 2023'!N22</f>
        <v>14111</v>
      </c>
      <c r="J22" s="254">
        <f t="shared" si="2"/>
        <v>3.3042427591632966</v>
      </c>
      <c r="K22" s="256">
        <f t="shared" si="5"/>
        <v>-3.2669548579122671</v>
      </c>
      <c r="P22" s="357"/>
    </row>
    <row r="23" spans="1:16">
      <c r="A23" s="311" t="s">
        <v>148</v>
      </c>
      <c r="B23" s="297">
        <f>'Monthly trend by make 2024'!D23</f>
        <v>4845</v>
      </c>
      <c r="C23" s="254">
        <f t="shared" si="3"/>
        <v>2.9892092323069046</v>
      </c>
      <c r="D23" s="255">
        <f>'Monthly trend by make 2023'!D23</f>
        <v>5059</v>
      </c>
      <c r="E23" s="254">
        <f t="shared" si="0"/>
        <v>3.0055131769682277</v>
      </c>
      <c r="F23" s="256">
        <f t="shared" si="1"/>
        <v>-4.2300849970349867</v>
      </c>
      <c r="G23" s="297">
        <f>'Monthly trend by make 2024'!N23</f>
        <v>12923</v>
      </c>
      <c r="H23" s="254">
        <f t="shared" si="4"/>
        <v>2.8637529057463418</v>
      </c>
      <c r="I23" s="255">
        <f>'Monthly trend by make 2023'!N23</f>
        <v>11098</v>
      </c>
      <c r="J23" s="254">
        <f t="shared" si="2"/>
        <v>2.5987163306069214</v>
      </c>
      <c r="K23" s="256">
        <f t="shared" si="5"/>
        <v>16.444404397188684</v>
      </c>
      <c r="P23" s="357"/>
    </row>
    <row r="24" spans="1:16">
      <c r="A24" s="311" t="s">
        <v>41</v>
      </c>
      <c r="B24" s="297">
        <f>'Monthly trend by make 2024'!D24</f>
        <v>2701</v>
      </c>
      <c r="C24" s="254">
        <f t="shared" si="3"/>
        <v>1.6664301623242412</v>
      </c>
      <c r="D24" s="255">
        <f>'Monthly trend by make 2023'!D24</f>
        <v>2991</v>
      </c>
      <c r="E24" s="254">
        <f t="shared" si="0"/>
        <v>1.7769302060312255</v>
      </c>
      <c r="F24" s="256">
        <f t="shared" si="1"/>
        <v>-9.6957539284520227</v>
      </c>
      <c r="G24" s="297">
        <f>'Monthly trend by make 2024'!N24</f>
        <v>6524</v>
      </c>
      <c r="H24" s="254">
        <f t="shared" si="4"/>
        <v>1.445726530766009</v>
      </c>
      <c r="I24" s="255">
        <f>'Monthly trend by make 2023'!N24</f>
        <v>6534</v>
      </c>
      <c r="J24" s="254">
        <f t="shared" si="2"/>
        <v>1.5300065330857473</v>
      </c>
      <c r="K24" s="256">
        <f t="shared" si="5"/>
        <v>-0.15304560759106214</v>
      </c>
      <c r="P24" s="357"/>
    </row>
    <row r="25" spans="1:16">
      <c r="A25" s="311" t="s">
        <v>155</v>
      </c>
      <c r="B25" s="297">
        <f>'Monthly trend by make 2024'!D25</f>
        <v>733</v>
      </c>
      <c r="C25" s="254">
        <f t="shared" si="3"/>
        <v>0.45223743390731908</v>
      </c>
      <c r="D25" s="255">
        <f>'Monthly trend by make 2023'!D25</f>
        <v>827</v>
      </c>
      <c r="E25" s="254">
        <f t="shared" si="0"/>
        <v>0.49131436990565819</v>
      </c>
      <c r="F25" s="256">
        <f t="shared" si="1"/>
        <v>-11.366384522370012</v>
      </c>
      <c r="G25" s="297">
        <f>'Monthly trend by make 2024'!N25</f>
        <v>1680</v>
      </c>
      <c r="H25" s="254">
        <f t="shared" si="4"/>
        <v>0.37229009375948729</v>
      </c>
      <c r="I25" s="255">
        <f>'Monthly trend by make 2023'!N25</f>
        <v>2048</v>
      </c>
      <c r="J25" s="254">
        <f t="shared" si="2"/>
        <v>0.47956127636357676</v>
      </c>
      <c r="K25" s="256">
        <f t="shared" si="5"/>
        <v>-17.96875</v>
      </c>
      <c r="P25" s="357"/>
    </row>
    <row r="26" spans="1:16">
      <c r="A26" s="312" t="s">
        <v>65</v>
      </c>
      <c r="B26" s="298">
        <f>'Monthly trend by make 2024'!D26</f>
        <v>349</v>
      </c>
      <c r="C26" s="257">
        <f t="shared" si="3"/>
        <v>0.21532177958206597</v>
      </c>
      <c r="D26" s="258">
        <f>'Monthly trend by make 2023'!D26</f>
        <v>469</v>
      </c>
      <c r="E26" s="257">
        <f t="shared" si="0"/>
        <v>0.27862931013996817</v>
      </c>
      <c r="F26" s="317">
        <f t="shared" si="1"/>
        <v>-25.586353944562902</v>
      </c>
      <c r="G26" s="298">
        <f>'Monthly trend by make 2024'!N26</f>
        <v>802</v>
      </c>
      <c r="H26" s="257">
        <f t="shared" si="4"/>
        <v>0.1777241995208981</v>
      </c>
      <c r="I26" s="258">
        <f>'Monthly trend by make 2023'!N26</f>
        <v>1051</v>
      </c>
      <c r="J26" s="257">
        <f t="shared" si="2"/>
        <v>0.24610297922759727</v>
      </c>
      <c r="K26" s="259">
        <f t="shared" si="5"/>
        <v>-23.69172216936251</v>
      </c>
      <c r="P26" s="357"/>
    </row>
    <row r="27" spans="1:16">
      <c r="A27" s="310" t="s">
        <v>121</v>
      </c>
      <c r="B27" s="296">
        <f>'Monthly trend by make 2024'!D27</f>
        <v>27063</v>
      </c>
      <c r="C27" s="287">
        <f t="shared" si="3"/>
        <v>16.697000919282097</v>
      </c>
      <c r="D27" s="286">
        <f>'Monthly trend by make 2023'!D27</f>
        <v>25965</v>
      </c>
      <c r="E27" s="287">
        <f t="shared" si="0"/>
        <v>15.425607756469667</v>
      </c>
      <c r="F27" s="288">
        <f t="shared" si="1"/>
        <v>4.2287694974003465</v>
      </c>
      <c r="G27" s="296">
        <f>'Monthly trend by make 2024'!N27</f>
        <v>72640</v>
      </c>
      <c r="H27" s="287">
        <f t="shared" si="4"/>
        <v>16.097114530172117</v>
      </c>
      <c r="I27" s="286">
        <f>'Monthly trend by make 2023'!N27</f>
        <v>69030</v>
      </c>
      <c r="J27" s="287">
        <f t="shared" si="2"/>
        <v>16.16411860711802</v>
      </c>
      <c r="K27" s="288">
        <f t="shared" si="5"/>
        <v>5.2296103143560773</v>
      </c>
      <c r="P27" s="357"/>
    </row>
    <row r="28" spans="1:16">
      <c r="A28" s="311" t="s">
        <v>62</v>
      </c>
      <c r="B28" s="297">
        <f>'Monthly trend by make 2024'!D28</f>
        <v>13352</v>
      </c>
      <c r="C28" s="254">
        <f t="shared" si="3"/>
        <v>8.2377547306009884</v>
      </c>
      <c r="D28" s="255">
        <f>'Monthly trend by make 2023'!D28</f>
        <v>11711</v>
      </c>
      <c r="E28" s="254">
        <f t="shared" si="0"/>
        <v>6.9574154606592051</v>
      </c>
      <c r="F28" s="256">
        <f t="shared" si="1"/>
        <v>14.012466911450772</v>
      </c>
      <c r="G28" s="297">
        <f>'Monthly trend by make 2024'!N28</f>
        <v>32598</v>
      </c>
      <c r="H28" s="254">
        <f t="shared" si="4"/>
        <v>7.2237574264117654</v>
      </c>
      <c r="I28" s="255">
        <f>'Monthly trend by make 2023'!N28</f>
        <v>34098</v>
      </c>
      <c r="J28" s="254">
        <f t="shared" si="2"/>
        <v>7.9844142585181839</v>
      </c>
      <c r="K28" s="256">
        <f t="shared" si="5"/>
        <v>-4.3990849903220131</v>
      </c>
      <c r="P28" s="357"/>
    </row>
    <row r="29" spans="1:16">
      <c r="A29" s="311" t="s">
        <v>42</v>
      </c>
      <c r="B29" s="297">
        <f>'Monthly trend by make 2024'!D29</f>
        <v>6249</v>
      </c>
      <c r="C29" s="254">
        <f t="shared" si="3"/>
        <v>3.855432093433611</v>
      </c>
      <c r="D29" s="255">
        <f>'Monthly trend by make 2023'!D29</f>
        <v>6869</v>
      </c>
      <c r="E29" s="254">
        <f t="shared" si="0"/>
        <v>4.0808203227109621</v>
      </c>
      <c r="F29" s="256">
        <f t="shared" si="1"/>
        <v>-9.0260591061289848</v>
      </c>
      <c r="G29" s="297">
        <f>'Monthly trend by make 2024'!N29</f>
        <v>19171</v>
      </c>
      <c r="H29" s="254">
        <f t="shared" si="4"/>
        <v>4.248317492537578</v>
      </c>
      <c r="I29" s="255">
        <f>'Monthly trend by make 2023'!N29</f>
        <v>17044</v>
      </c>
      <c r="J29" s="254">
        <f t="shared" si="2"/>
        <v>3.99103632536172</v>
      </c>
      <c r="K29" s="256">
        <f t="shared" si="5"/>
        <v>12.479464914339356</v>
      </c>
      <c r="P29" s="357"/>
    </row>
    <row r="30" spans="1:16">
      <c r="A30" s="311" t="s">
        <v>58</v>
      </c>
      <c r="B30" s="297">
        <f>'Monthly trend by make 2024'!D30</f>
        <v>3677</v>
      </c>
      <c r="C30" s="254">
        <f t="shared" si="3"/>
        <v>2.2685907837342598</v>
      </c>
      <c r="D30" s="255">
        <f>'Monthly trend by make 2023'!D30</f>
        <v>3216</v>
      </c>
      <c r="E30" s="254">
        <f t="shared" si="0"/>
        <v>1.9106009838169247</v>
      </c>
      <c r="F30" s="256">
        <f t="shared" si="1"/>
        <v>14.33457711442786</v>
      </c>
      <c r="G30" s="297">
        <f>'Monthly trend by make 2024'!N30</f>
        <v>9741</v>
      </c>
      <c r="H30" s="254">
        <f t="shared" si="4"/>
        <v>2.1586177400661701</v>
      </c>
      <c r="I30" s="255">
        <f>'Monthly trend by make 2023'!N30</f>
        <v>8447</v>
      </c>
      <c r="J30" s="254">
        <f t="shared" si="2"/>
        <v>1.9779561042202798</v>
      </c>
      <c r="K30" s="256">
        <f t="shared" si="5"/>
        <v>15.319048182786787</v>
      </c>
      <c r="P30" s="357"/>
    </row>
    <row r="31" spans="1:16">
      <c r="A31" s="311" t="s">
        <v>57</v>
      </c>
      <c r="B31" s="297">
        <f>'Monthly trend by make 2024'!D31</f>
        <v>1034</v>
      </c>
      <c r="C31" s="254">
        <f t="shared" si="3"/>
        <v>0.63794475669872841</v>
      </c>
      <c r="D31" s="255">
        <f>'Monthly trend by make 2023'!D31</f>
        <v>1514</v>
      </c>
      <c r="E31" s="254">
        <f t="shared" si="0"/>
        <v>0.8994558114113258</v>
      </c>
      <c r="F31" s="256">
        <f t="shared" si="1"/>
        <v>-31.704095112285337</v>
      </c>
      <c r="G31" s="297">
        <f>'Monthly trend by make 2024'!N31</f>
        <v>3901</v>
      </c>
      <c r="H31" s="254">
        <f t="shared" si="4"/>
        <v>0.86446646175938091</v>
      </c>
      <c r="I31" s="255">
        <f>'Monthly trend by make 2023'!N31</f>
        <v>3451</v>
      </c>
      <c r="J31" s="254">
        <f t="shared" si="2"/>
        <v>0.80808884996616381</v>
      </c>
      <c r="K31" s="256">
        <f t="shared" si="5"/>
        <v>13.039698638075919</v>
      </c>
      <c r="P31" s="357"/>
    </row>
    <row r="32" spans="1:16">
      <c r="A32" s="311" t="s">
        <v>180</v>
      </c>
      <c r="B32" s="297">
        <f>'Monthly trend by make 2024'!D32</f>
        <v>1643</v>
      </c>
      <c r="C32" s="254">
        <f t="shared" si="3"/>
        <v>1.0136781772301844</v>
      </c>
      <c r="D32" s="255">
        <f>'Monthly trend by make 2023'!D32</f>
        <v>1840</v>
      </c>
      <c r="E32" s="254">
        <f t="shared" si="0"/>
        <v>1.0931299161141608</v>
      </c>
      <c r="F32" s="256">
        <f t="shared" si="1"/>
        <v>-10.706521739130435</v>
      </c>
      <c r="G32" s="297">
        <f>'Monthly trend by make 2024'!N32</f>
        <v>4490</v>
      </c>
      <c r="H32" s="254">
        <f t="shared" si="4"/>
        <v>0.99498959582148694</v>
      </c>
      <c r="I32" s="255">
        <f>'Monthly trend by make 2023'!N32</f>
        <v>3788</v>
      </c>
      <c r="J32" s="254">
        <f t="shared" si="2"/>
        <v>0.8870010326490374</v>
      </c>
      <c r="K32" s="256">
        <f t="shared" si="5"/>
        <v>18.532206969376979</v>
      </c>
      <c r="P32" s="357"/>
    </row>
    <row r="33" spans="1:16">
      <c r="A33" s="311" t="s">
        <v>108</v>
      </c>
      <c r="B33" s="297">
        <f>'Monthly trend by make 2024'!D33</f>
        <v>1049</v>
      </c>
      <c r="C33" s="254">
        <f t="shared" si="3"/>
        <v>0.6471992744458086</v>
      </c>
      <c r="D33" s="255">
        <f>'Monthly trend by make 2023'!D33</f>
        <v>787</v>
      </c>
      <c r="E33" s="254">
        <f t="shared" si="0"/>
        <v>0.46755067607708944</v>
      </c>
      <c r="F33" s="256">
        <f t="shared" si="1"/>
        <v>33.290978398983484</v>
      </c>
      <c r="G33" s="297">
        <f>'Monthly trend by make 2024'!N33</f>
        <v>2608</v>
      </c>
      <c r="H33" s="254">
        <f t="shared" si="4"/>
        <v>0.57793605031234696</v>
      </c>
      <c r="I33" s="255">
        <f>'Monthly trend by make 2023'!N33</f>
        <v>2098</v>
      </c>
      <c r="J33" s="254">
        <f t="shared" si="2"/>
        <v>0.4912693153372969</v>
      </c>
      <c r="K33" s="256">
        <f t="shared" si="5"/>
        <v>24.308865586272642</v>
      </c>
      <c r="P33" s="357"/>
    </row>
    <row r="34" spans="1:16">
      <c r="A34" s="312" t="s">
        <v>163</v>
      </c>
      <c r="B34" s="298">
        <f>'Monthly trend by make 2024'!D34</f>
        <v>59</v>
      </c>
      <c r="C34" s="257">
        <f t="shared" si="3"/>
        <v>3.6401103138515453E-2</v>
      </c>
      <c r="D34" s="258">
        <f>'Monthly trend by make 2023'!D34</f>
        <v>28</v>
      </c>
      <c r="E34" s="257">
        <f t="shared" si="0"/>
        <v>1.66345856799981E-2</v>
      </c>
      <c r="F34" s="259">
        <f t="shared" si="1"/>
        <v>110.71428571428572</v>
      </c>
      <c r="G34" s="298">
        <f>'Monthly trend by make 2024'!N34</f>
        <v>131</v>
      </c>
      <c r="H34" s="257">
        <f t="shared" si="4"/>
        <v>2.9029763263388596E-2</v>
      </c>
      <c r="I34" s="258">
        <f>'Monthly trend by make 2023'!N34</f>
        <v>104</v>
      </c>
      <c r="J34" s="257">
        <f t="shared" si="2"/>
        <v>2.4352721065337882E-2</v>
      </c>
      <c r="K34" s="259">
        <f t="shared" si="5"/>
        <v>25.961538461538463</v>
      </c>
      <c r="P34" s="357"/>
    </row>
    <row r="35" spans="1:16">
      <c r="A35" s="310" t="s">
        <v>122</v>
      </c>
      <c r="B35" s="296">
        <f>'Monthly trend by make 2024'!D35</f>
        <v>16205</v>
      </c>
      <c r="C35" s="287">
        <f t="shared" si="3"/>
        <v>9.9979640060956427</v>
      </c>
      <c r="D35" s="286">
        <f>'Monthly trend by make 2023'!D35</f>
        <v>15406</v>
      </c>
      <c r="E35" s="287">
        <f t="shared" si="0"/>
        <v>9.1525866780732397</v>
      </c>
      <c r="F35" s="288">
        <f t="shared" si="1"/>
        <v>5.1862910554329487</v>
      </c>
      <c r="G35" s="296">
        <f>'Monthly trend by make 2024'!N35</f>
        <v>48751</v>
      </c>
      <c r="H35" s="287">
        <f t="shared" si="4"/>
        <v>10.803282357659979</v>
      </c>
      <c r="I35" s="286">
        <f>'Monthly trend by make 2023'!N35</f>
        <v>45631</v>
      </c>
      <c r="J35" s="287">
        <f t="shared" si="2"/>
        <v>10.684990528196469</v>
      </c>
      <c r="K35" s="288">
        <f t="shared" si="5"/>
        <v>6.8374569919572217</v>
      </c>
      <c r="P35" s="357"/>
    </row>
    <row r="36" spans="1:16">
      <c r="A36" s="311" t="s">
        <v>107</v>
      </c>
      <c r="B36" s="297">
        <f>'Monthly trend by make 2024'!D36</f>
        <v>8520</v>
      </c>
      <c r="C36" s="254">
        <f t="shared" si="3"/>
        <v>5.2565660803415533</v>
      </c>
      <c r="D36" s="255">
        <f>'Monthly trend by make 2023'!D36</f>
        <v>8081</v>
      </c>
      <c r="E36" s="254">
        <f t="shared" si="0"/>
        <v>4.8008602457165939</v>
      </c>
      <c r="F36" s="256">
        <f t="shared" si="1"/>
        <v>5.4324959782205173</v>
      </c>
      <c r="G36" s="297">
        <f>'Monthly trend by make 2024'!N36</f>
        <v>27811</v>
      </c>
      <c r="H36" s="254">
        <f t="shared" si="4"/>
        <v>6.1629522604435127</v>
      </c>
      <c r="I36" s="255">
        <f>'Monthly trend by make 2023'!N36</f>
        <v>24557</v>
      </c>
      <c r="J36" s="254">
        <f t="shared" si="2"/>
        <v>5.7502862615529073</v>
      </c>
      <c r="K36" s="256">
        <f t="shared" si="5"/>
        <v>13.250804251333632</v>
      </c>
      <c r="P36" s="357"/>
    </row>
    <row r="37" spans="1:16">
      <c r="A37" s="312" t="s">
        <v>56</v>
      </c>
      <c r="B37" s="298">
        <f>'Monthly trend by make 2024'!D37</f>
        <v>7685</v>
      </c>
      <c r="C37" s="257">
        <f t="shared" si="3"/>
        <v>4.7413979257540886</v>
      </c>
      <c r="D37" s="258">
        <f>'Monthly trend by make 2023'!D37</f>
        <v>7325</v>
      </c>
      <c r="E37" s="257">
        <f t="shared" si="0"/>
        <v>4.3517264323566458</v>
      </c>
      <c r="F37" s="259">
        <f t="shared" si="1"/>
        <v>4.9146757679180881</v>
      </c>
      <c r="G37" s="298">
        <f>'Monthly trend by make 2024'!N37</f>
        <v>20940</v>
      </c>
      <c r="H37" s="257">
        <f t="shared" si="4"/>
        <v>4.6403300972164674</v>
      </c>
      <c r="I37" s="258">
        <f>'Monthly trend by make 2023'!N37</f>
        <v>21074</v>
      </c>
      <c r="J37" s="257">
        <f t="shared" si="2"/>
        <v>4.9347042666435632</v>
      </c>
      <c r="K37" s="259">
        <f t="shared" si="5"/>
        <v>-0.63585460757331314</v>
      </c>
      <c r="P37" s="357"/>
    </row>
    <row r="38" spans="1:16">
      <c r="A38" s="310" t="s">
        <v>123</v>
      </c>
      <c r="B38" s="296">
        <f>'Monthly trend by make 2024'!D38</f>
        <v>13388</v>
      </c>
      <c r="C38" s="287">
        <f t="shared" si="3"/>
        <v>8.2599655731939805</v>
      </c>
      <c r="D38" s="286">
        <f>'Monthly trend by make 2023'!D38</f>
        <v>10156</v>
      </c>
      <c r="E38" s="287">
        <f t="shared" si="0"/>
        <v>6.0336018630735966</v>
      </c>
      <c r="F38" s="288">
        <f t="shared" si="1"/>
        <v>31.823552579755809</v>
      </c>
      <c r="G38" s="296">
        <f>'Monthly trend by make 2024'!N38</f>
        <v>35198</v>
      </c>
      <c r="H38" s="287">
        <f t="shared" si="4"/>
        <v>7.7999206667538301</v>
      </c>
      <c r="I38" s="286">
        <f>'Monthly trend by make 2023'!N38</f>
        <v>28421</v>
      </c>
      <c r="J38" s="287">
        <f t="shared" si="2"/>
        <v>6.6550835134419994</v>
      </c>
      <c r="K38" s="288">
        <f t="shared" si="5"/>
        <v>23.84504415748918</v>
      </c>
      <c r="P38" s="357"/>
    </row>
    <row r="39" spans="1:16">
      <c r="A39" s="311" t="s">
        <v>157</v>
      </c>
      <c r="B39" s="297">
        <f>'Monthly trend by make 2024'!D39</f>
        <v>12945</v>
      </c>
      <c r="C39" s="254">
        <f t="shared" si="3"/>
        <v>7.9866488157302129</v>
      </c>
      <c r="D39" s="255">
        <f>'Monthly trend by make 2023'!D39</f>
        <v>9865</v>
      </c>
      <c r="E39" s="254">
        <f t="shared" si="0"/>
        <v>5.8607209904707585</v>
      </c>
      <c r="F39" s="256">
        <f t="shared" si="1"/>
        <v>31.221490116573747</v>
      </c>
      <c r="G39" s="297">
        <f>'Monthly trend by make 2024'!N39</f>
        <v>33950</v>
      </c>
      <c r="H39" s="254">
        <f t="shared" si="4"/>
        <v>7.5233623113896391</v>
      </c>
      <c r="I39" s="255">
        <f>'Monthly trend by make 2023'!N39</f>
        <v>27725</v>
      </c>
      <c r="J39" s="254">
        <f t="shared" si="2"/>
        <v>6.4921076109278149</v>
      </c>
      <c r="K39" s="256">
        <f t="shared" si="5"/>
        <v>22.452660054102797</v>
      </c>
      <c r="P39" s="357"/>
    </row>
    <row r="40" spans="1:16">
      <c r="A40" s="312" t="s">
        <v>116</v>
      </c>
      <c r="B40" s="298">
        <f>'Monthly trend by make 2024'!D40</f>
        <v>443</v>
      </c>
      <c r="C40" s="257">
        <f t="shared" si="3"/>
        <v>0.27331675746376854</v>
      </c>
      <c r="D40" s="258">
        <f>'Monthly trend by make 2023'!D40</f>
        <v>291</v>
      </c>
      <c r="E40" s="257">
        <f t="shared" si="0"/>
        <v>0.17288087260283738</v>
      </c>
      <c r="F40" s="259">
        <f t="shared" si="1"/>
        <v>52.233676975945023</v>
      </c>
      <c r="G40" s="298">
        <f>'Monthly trend by make 2024'!N40</f>
        <v>1248</v>
      </c>
      <c r="H40" s="257">
        <f t="shared" si="4"/>
        <v>0.27655835536419054</v>
      </c>
      <c r="I40" s="258">
        <f>'Monthly trend by make 2023'!N40</f>
        <v>696</v>
      </c>
      <c r="J40" s="257">
        <f t="shared" si="2"/>
        <v>0.16297590251418428</v>
      </c>
      <c r="K40" s="259">
        <f t="shared" si="5"/>
        <v>79.310344827586206</v>
      </c>
      <c r="P40" s="357"/>
    </row>
    <row r="41" spans="1:16">
      <c r="A41" s="310" t="s">
        <v>156</v>
      </c>
      <c r="B41" s="296">
        <f>'Monthly trend by make 2024'!D41</f>
        <v>9158</v>
      </c>
      <c r="C41" s="287">
        <f t="shared" si="3"/>
        <v>5.6501915685173643</v>
      </c>
      <c r="D41" s="286">
        <f>'Monthly trend by make 2023'!D41</f>
        <v>9720</v>
      </c>
      <c r="E41" s="287">
        <f t="shared" si="0"/>
        <v>5.7745776003421971</v>
      </c>
      <c r="F41" s="288">
        <f t="shared" si="1"/>
        <v>-5.7818930041152266</v>
      </c>
      <c r="G41" s="296">
        <f>'Monthly trend by make 2024'!N41</f>
        <v>25938</v>
      </c>
      <c r="H41" s="287">
        <f t="shared" si="4"/>
        <v>5.7478931261509416</v>
      </c>
      <c r="I41" s="286">
        <f>'Monthly trend by make 2023'!N41</f>
        <v>25070</v>
      </c>
      <c r="J41" s="287">
        <f t="shared" si="2"/>
        <v>5.8704107414232753</v>
      </c>
      <c r="K41" s="288">
        <f t="shared" si="5"/>
        <v>3.4623055444754685</v>
      </c>
      <c r="P41" s="357"/>
    </row>
    <row r="42" spans="1:16">
      <c r="A42" s="311" t="s">
        <v>48</v>
      </c>
      <c r="B42" s="297">
        <f>'Monthly trend by make 2024'!D42</f>
        <v>4501</v>
      </c>
      <c r="C42" s="254">
        <f t="shared" si="3"/>
        <v>2.7769722919738653</v>
      </c>
      <c r="D42" s="255">
        <f>'Monthly trend by make 2023'!D42</f>
        <v>4768</v>
      </c>
      <c r="E42" s="254">
        <f t="shared" si="0"/>
        <v>2.8326323043653905</v>
      </c>
      <c r="F42" s="256">
        <f t="shared" si="1"/>
        <v>-5.599832214765101</v>
      </c>
      <c r="G42" s="297">
        <f>'Monthly trend by make 2024'!N42</f>
        <v>12187</v>
      </c>
      <c r="H42" s="254">
        <f t="shared" si="4"/>
        <v>2.7006543884802809</v>
      </c>
      <c r="I42" s="255">
        <f>'Monthly trend by make 2023'!N42</f>
        <v>12504</v>
      </c>
      <c r="J42" s="254">
        <f t="shared" si="2"/>
        <v>2.9279463865479314</v>
      </c>
      <c r="K42" s="256">
        <f t="shared" si="5"/>
        <v>-2.5351887396033268</v>
      </c>
      <c r="P42" s="357"/>
    </row>
    <row r="43" spans="1:16">
      <c r="A43" s="312" t="s">
        <v>47</v>
      </c>
      <c r="B43" s="298">
        <f>'Monthly trend by make 2024'!D43</f>
        <v>4657</v>
      </c>
      <c r="C43" s="257">
        <f t="shared" si="3"/>
        <v>2.8732192765434994</v>
      </c>
      <c r="D43" s="258">
        <f>'Monthly trend by make 2023'!D43</f>
        <v>4952</v>
      </c>
      <c r="E43" s="257">
        <f t="shared" si="0"/>
        <v>2.9419452959768067</v>
      </c>
      <c r="F43" s="259">
        <f t="shared" si="1"/>
        <v>-5.9571890145395798</v>
      </c>
      <c r="G43" s="298">
        <f>'Monthly trend by make 2024'!N43</f>
        <v>13751</v>
      </c>
      <c r="H43" s="257">
        <f t="shared" si="4"/>
        <v>3.0472387376706607</v>
      </c>
      <c r="I43" s="258">
        <f>'Monthly trend by make 2023'!N43</f>
        <v>12566</v>
      </c>
      <c r="J43" s="257">
        <f t="shared" si="2"/>
        <v>2.9424643548753444</v>
      </c>
      <c r="K43" s="259">
        <f t="shared" si="5"/>
        <v>9.4302084991246211</v>
      </c>
      <c r="P43" s="357"/>
    </row>
    <row r="44" spans="1:16">
      <c r="A44" s="310" t="s">
        <v>45</v>
      </c>
      <c r="B44" s="296">
        <f>'Monthly trend by make 2024'!D44</f>
        <v>7433</v>
      </c>
      <c r="C44" s="287">
        <f t="shared" si="3"/>
        <v>4.585922027603142</v>
      </c>
      <c r="D44" s="286">
        <f>'Monthly trend by make 2023'!D44</f>
        <v>9799</v>
      </c>
      <c r="E44" s="287">
        <f t="shared" si="0"/>
        <v>5.8215108956536206</v>
      </c>
      <c r="F44" s="288">
        <f t="shared" si="1"/>
        <v>-24.145320951117462</v>
      </c>
      <c r="G44" s="296">
        <f>'Monthly trend by make 2024'!N44</f>
        <v>20107</v>
      </c>
      <c r="H44" s="287">
        <f t="shared" si="4"/>
        <v>4.4557362590607212</v>
      </c>
      <c r="I44" s="286">
        <f>'Monthly trend by make 2023'!N44</f>
        <v>23700</v>
      </c>
      <c r="J44" s="287">
        <f t="shared" si="2"/>
        <v>5.5496104735433445</v>
      </c>
      <c r="K44" s="288">
        <f t="shared" si="5"/>
        <v>-15.160337552742616</v>
      </c>
      <c r="P44" s="357"/>
    </row>
    <row r="45" spans="1:16">
      <c r="A45" s="310" t="s">
        <v>124</v>
      </c>
      <c r="B45" s="296">
        <f>'Monthly trend by make 2024'!D45</f>
        <v>7802</v>
      </c>
      <c r="C45" s="287">
        <f t="shared" si="3"/>
        <v>4.8135831641813152</v>
      </c>
      <c r="D45" s="286">
        <f>'Monthly trend by make 2023'!D45</f>
        <v>8197</v>
      </c>
      <c r="E45" s="287">
        <f t="shared" si="0"/>
        <v>4.8697749578194438</v>
      </c>
      <c r="F45" s="288">
        <f t="shared" si="1"/>
        <v>-4.8188361595705747</v>
      </c>
      <c r="G45" s="296">
        <f>'Monthly trend by make 2024'!N45</f>
        <v>22492</v>
      </c>
      <c r="H45" s="287">
        <f t="shared" si="4"/>
        <v>4.9842552314514217</v>
      </c>
      <c r="I45" s="286">
        <f>'Monthly trend by make 2023'!N45</f>
        <v>20437</v>
      </c>
      <c r="J45" s="287">
        <f t="shared" si="2"/>
        <v>4.7855438501183682</v>
      </c>
      <c r="K45" s="288">
        <f t="shared" si="5"/>
        <v>10.055291872584039</v>
      </c>
      <c r="P45" s="357"/>
    </row>
    <row r="46" spans="1:16">
      <c r="A46" s="311" t="s">
        <v>43</v>
      </c>
      <c r="B46" s="297">
        <f>'Monthly trend by make 2024'!D46</f>
        <v>6468</v>
      </c>
      <c r="C46" s="254">
        <f t="shared" si="3"/>
        <v>3.9905480525409818</v>
      </c>
      <c r="D46" s="255">
        <f>'Monthly trend by make 2023'!D46</f>
        <v>6128</v>
      </c>
      <c r="E46" s="254">
        <f t="shared" si="0"/>
        <v>3.640597894536727</v>
      </c>
      <c r="F46" s="256">
        <f t="shared" si="1"/>
        <v>5.5483028720626635</v>
      </c>
      <c r="G46" s="297">
        <f>'Monthly trend by make 2024'!N46</f>
        <v>18769</v>
      </c>
      <c r="H46" s="254">
        <f t="shared" si="4"/>
        <v>4.159233791530843</v>
      </c>
      <c r="I46" s="255">
        <f>'Monthly trend by make 2023'!N46</f>
        <v>14992</v>
      </c>
      <c r="J46" s="254">
        <f t="shared" si="2"/>
        <v>3.5105384058802453</v>
      </c>
      <c r="K46" s="256">
        <f t="shared" si="5"/>
        <v>25.193436499466383</v>
      </c>
      <c r="P46" s="357"/>
    </row>
    <row r="47" spans="1:16">
      <c r="A47" s="312" t="s">
        <v>95</v>
      </c>
      <c r="B47" s="298">
        <f>'Monthly trend by make 2024'!D47</f>
        <v>1334</v>
      </c>
      <c r="C47" s="257">
        <f t="shared" si="3"/>
        <v>0.8230351116403325</v>
      </c>
      <c r="D47" s="258">
        <f>'Monthly trend by make 2023'!D47</f>
        <v>2069</v>
      </c>
      <c r="E47" s="257">
        <f t="shared" si="0"/>
        <v>1.2291770632827166</v>
      </c>
      <c r="F47" s="259">
        <f t="shared" si="1"/>
        <v>-35.524407926534558</v>
      </c>
      <c r="G47" s="298">
        <f>'Monthly trend by make 2024'!N47</f>
        <v>3723</v>
      </c>
      <c r="H47" s="257">
        <f t="shared" si="4"/>
        <v>0.82502143992057819</v>
      </c>
      <c r="I47" s="258">
        <f>'Monthly trend by make 2023'!N47</f>
        <v>5445</v>
      </c>
      <c r="J47" s="257">
        <f t="shared" si="2"/>
        <v>1.2750054442381227</v>
      </c>
      <c r="K47" s="259">
        <f t="shared" si="5"/>
        <v>-31.625344352617081</v>
      </c>
      <c r="P47" s="357"/>
    </row>
    <row r="48" spans="1:16">
      <c r="A48" s="310" t="s">
        <v>159</v>
      </c>
      <c r="B48" s="296">
        <f>'Monthly trend by make 2024'!D48</f>
        <v>6441</v>
      </c>
      <c r="C48" s="287">
        <f t="shared" si="3"/>
        <v>3.9738899205962381</v>
      </c>
      <c r="D48" s="286">
        <f>'Monthly trend by make 2023'!D48</f>
        <v>5737</v>
      </c>
      <c r="E48" s="287">
        <f t="shared" si="0"/>
        <v>3.4083077873624674</v>
      </c>
      <c r="F48" s="288">
        <f t="shared" si="1"/>
        <v>12.271221892975422</v>
      </c>
      <c r="G48" s="296">
        <f>'Monthly trend by make 2024'!N48</f>
        <v>13325</v>
      </c>
      <c r="H48" s="287">
        <f t="shared" si="4"/>
        <v>2.9528366067530762</v>
      </c>
      <c r="I48" s="286">
        <f>'Monthly trend by make 2023'!N48</f>
        <v>15018</v>
      </c>
      <c r="J48" s="287">
        <f t="shared" si="2"/>
        <v>3.5166265861465797</v>
      </c>
      <c r="K48" s="288">
        <f t="shared" si="5"/>
        <v>-11.273138899986684</v>
      </c>
      <c r="P48" s="357"/>
    </row>
    <row r="49" spans="1:18">
      <c r="A49" s="311" t="s">
        <v>51</v>
      </c>
      <c r="B49" s="297">
        <f>'Monthly trend by make 2024'!D49</f>
        <v>6027</v>
      </c>
      <c r="C49" s="254">
        <f t="shared" si="3"/>
        <v>3.718465230776824</v>
      </c>
      <c r="D49" s="255">
        <f>'Monthly trend by make 2023'!D49</f>
        <v>5183</v>
      </c>
      <c r="E49" s="254">
        <f t="shared" si="0"/>
        <v>3.079180627836791</v>
      </c>
      <c r="F49" s="256">
        <f t="shared" si="1"/>
        <v>16.284005402276673</v>
      </c>
      <c r="G49" s="297">
        <f>'Monthly trend by make 2024'!N49</f>
        <v>12444</v>
      </c>
      <c r="H49" s="254">
        <f t="shared" si="4"/>
        <v>2.7576059087756311</v>
      </c>
      <c r="I49" s="255">
        <f>'Monthly trend by make 2023'!N49</f>
        <v>13685</v>
      </c>
      <c r="J49" s="254">
        <f t="shared" si="2"/>
        <v>3.2044902671072011</v>
      </c>
      <c r="K49" s="256">
        <f t="shared" si="5"/>
        <v>-9.0683229813664603</v>
      </c>
      <c r="P49" s="357"/>
    </row>
    <row r="50" spans="1:18">
      <c r="A50" s="312" t="s">
        <v>59</v>
      </c>
      <c r="B50" s="298">
        <f>'Monthly trend by make 2024'!D50</f>
        <v>414</v>
      </c>
      <c r="C50" s="257">
        <f t="shared" si="3"/>
        <v>0.25542468981941352</v>
      </c>
      <c r="D50" s="258">
        <f>'Monthly trend by make 2023'!D50</f>
        <v>554</v>
      </c>
      <c r="E50" s="257">
        <f t="shared" si="0"/>
        <v>0.32912715952567667</v>
      </c>
      <c r="F50" s="259">
        <f t="shared" si="1"/>
        <v>-25.270758122743679</v>
      </c>
      <c r="G50" s="298">
        <f>'Monthly trend by make 2024'!N50</f>
        <v>881</v>
      </c>
      <c r="H50" s="257">
        <f t="shared" si="4"/>
        <v>0.19523069797744544</v>
      </c>
      <c r="I50" s="258">
        <f>'Monthly trend by make 2023'!N50</f>
        <v>1333</v>
      </c>
      <c r="J50" s="257">
        <f t="shared" si="2"/>
        <v>0.31213631903937883</v>
      </c>
      <c r="K50" s="259">
        <f t="shared" si="5"/>
        <v>-33.908477119279816</v>
      </c>
      <c r="P50" s="357"/>
    </row>
    <row r="51" spans="1:18">
      <c r="A51" s="310" t="s">
        <v>53</v>
      </c>
      <c r="B51" s="296">
        <f>'Monthly trend by make 2024'!D51</f>
        <v>5240</v>
      </c>
      <c r="C51" s="287">
        <f t="shared" si="3"/>
        <v>3.2329115329800167</v>
      </c>
      <c r="D51" s="286">
        <f>'Monthly trend by make 2023'!D51</f>
        <v>5229</v>
      </c>
      <c r="E51" s="287">
        <f t="shared" si="0"/>
        <v>3.1065088757396451</v>
      </c>
      <c r="F51" s="288">
        <f t="shared" si="1"/>
        <v>0.21036527060623444</v>
      </c>
      <c r="G51" s="296">
        <f>'Monthly trend by make 2024'!N51</f>
        <v>12910</v>
      </c>
      <c r="H51" s="287">
        <f t="shared" si="4"/>
        <v>2.8608720895446313</v>
      </c>
      <c r="I51" s="286">
        <f>'Monthly trend by make 2023'!N51</f>
        <v>11086</v>
      </c>
      <c r="J51" s="287">
        <f t="shared" si="2"/>
        <v>2.5959064012532282</v>
      </c>
      <c r="K51" s="288">
        <f t="shared" si="5"/>
        <v>16.453184196283601</v>
      </c>
      <c r="P51" s="357"/>
    </row>
    <row r="52" spans="1:18">
      <c r="A52" s="310" t="s">
        <v>225</v>
      </c>
      <c r="B52" s="296">
        <f>'Monthly trend by make 2024'!D52</f>
        <v>3969</v>
      </c>
      <c r="C52" s="287">
        <f t="shared" si="3"/>
        <v>2.4487453958774208</v>
      </c>
      <c r="D52" s="286">
        <f>'Monthly trend by make 2023'!D52</f>
        <v>2378</v>
      </c>
      <c r="E52" s="287">
        <f t="shared" ref="E52:E53" si="6">D52/D$68*100</f>
        <v>1.41275159810841</v>
      </c>
      <c r="F52" s="288">
        <f t="shared" si="1"/>
        <v>66.904962153069803</v>
      </c>
      <c r="G52" s="296">
        <f>'Monthly trend by make 2024'!N52</f>
        <v>9927</v>
      </c>
      <c r="H52" s="287">
        <f t="shared" si="4"/>
        <v>2.1998355718752562</v>
      </c>
      <c r="I52" s="286">
        <f>'Monthly trend by make 2023'!N52</f>
        <v>4799</v>
      </c>
      <c r="J52" s="287">
        <f t="shared" si="2"/>
        <v>1.1237375806976586</v>
      </c>
      <c r="K52" s="288">
        <f t="shared" si="5"/>
        <v>106.85559491560741</v>
      </c>
    </row>
    <row r="53" spans="1:18">
      <c r="A53" s="310" t="s">
        <v>224</v>
      </c>
      <c r="B53" s="296">
        <f>'Monthly trend by make 2024'!D53</f>
        <v>134</v>
      </c>
      <c r="C53" s="287">
        <f t="shared" si="3"/>
        <v>8.2673691873916447E-2</v>
      </c>
      <c r="D53" s="286">
        <f>'Monthly trend by make 2023'!D53</f>
        <v>535</v>
      </c>
      <c r="E53" s="287">
        <f t="shared" si="6"/>
        <v>0.31783940495710655</v>
      </c>
      <c r="F53" s="288">
        <f t="shared" si="1"/>
        <v>-74.953271028037378</v>
      </c>
      <c r="G53" s="296">
        <f>'Monthly trend by make 2024'!N53</f>
        <v>279</v>
      </c>
      <c r="H53" s="287">
        <f t="shared" si="4"/>
        <v>6.1826747713629143E-2</v>
      </c>
      <c r="I53" s="286">
        <f>'Monthly trend by make 2023'!N53</f>
        <v>1441</v>
      </c>
      <c r="J53" s="287">
        <f t="shared" si="2"/>
        <v>0.33742568322261429</v>
      </c>
      <c r="K53" s="288">
        <f t="shared" si="5"/>
        <v>-80.638445523941698</v>
      </c>
    </row>
    <row r="54" spans="1:18">
      <c r="A54" s="310" t="s">
        <v>160</v>
      </c>
      <c r="B54" s="296">
        <f>'Monthly trend by make 2024'!D54</f>
        <v>1182</v>
      </c>
      <c r="C54" s="287">
        <f t="shared" si="3"/>
        <v>0.72925599846991973</v>
      </c>
      <c r="D54" s="286">
        <f>'Monthly trend by make 2023'!D54</f>
        <v>3441</v>
      </c>
      <c r="E54" s="287">
        <f t="shared" ref="E54:E66" si="7">D54/D$68*100</f>
        <v>2.0442717616026238</v>
      </c>
      <c r="F54" s="288">
        <f t="shared" si="1"/>
        <v>-65.649520488230166</v>
      </c>
      <c r="G54" s="296">
        <f>'Monthly trend by make 2024'!N54</f>
        <v>6150</v>
      </c>
      <c r="H54" s="287">
        <f t="shared" si="4"/>
        <v>1.3628476646552661</v>
      </c>
      <c r="I54" s="286">
        <f>'Monthly trend by make 2023'!N54</f>
        <v>8110</v>
      </c>
      <c r="J54" s="287">
        <f t="shared" si="2"/>
        <v>1.899043921537406</v>
      </c>
      <c r="K54" s="288">
        <f t="shared" si="5"/>
        <v>-24.167694204685574</v>
      </c>
      <c r="P54" s="357"/>
    </row>
    <row r="55" spans="1:18">
      <c r="A55" s="310" t="s">
        <v>60</v>
      </c>
      <c r="B55" s="296">
        <f>'Monthly trend by make 2024'!D55</f>
        <v>3387</v>
      </c>
      <c r="C55" s="287">
        <f t="shared" si="3"/>
        <v>2.0896701072907091</v>
      </c>
      <c r="D55" s="286">
        <f>'Monthly trend by make 2023'!D55</f>
        <v>3508</v>
      </c>
      <c r="E55" s="287">
        <f t="shared" si="7"/>
        <v>2.0840759487654759</v>
      </c>
      <c r="F55" s="288">
        <f t="shared" si="1"/>
        <v>-3.4492588369441273</v>
      </c>
      <c r="G55" s="296">
        <f>'Monthly trend by make 2024'!N55</f>
        <v>10925</v>
      </c>
      <c r="H55" s="287">
        <f t="shared" si="4"/>
        <v>2.4209936156680945</v>
      </c>
      <c r="I55" s="286">
        <f>'Monthly trend by make 2023'!N55</f>
        <v>8377</v>
      </c>
      <c r="J55" s="287">
        <f t="shared" si="2"/>
        <v>1.9615648496570715</v>
      </c>
      <c r="K55" s="288">
        <f t="shared" si="5"/>
        <v>30.416616927300943</v>
      </c>
      <c r="P55" s="357"/>
    </row>
    <row r="56" spans="1:18">
      <c r="A56" s="310" t="s">
        <v>63</v>
      </c>
      <c r="B56" s="296">
        <f>'Monthly trend by make 2024'!D56</f>
        <v>2447</v>
      </c>
      <c r="C56" s="287">
        <f t="shared" si="3"/>
        <v>1.5097203284736833</v>
      </c>
      <c r="D56" s="286">
        <f>'Monthly trend by make 2023'!D56</f>
        <v>1578</v>
      </c>
      <c r="E56" s="287">
        <f t="shared" si="7"/>
        <v>0.93747772153703579</v>
      </c>
      <c r="F56" s="288">
        <f t="shared" si="1"/>
        <v>55.069708491761723</v>
      </c>
      <c r="G56" s="296">
        <f>'Monthly trend by make 2024'!N56</f>
        <v>5813</v>
      </c>
      <c r="H56" s="287">
        <f t="shared" si="4"/>
        <v>1.2881680446570831</v>
      </c>
      <c r="I56" s="286">
        <f>'Monthly trend by make 2023'!N56</f>
        <v>4378</v>
      </c>
      <c r="J56" s="287">
        <f t="shared" si="2"/>
        <v>1.025155892538935</v>
      </c>
      <c r="K56" s="288">
        <f t="shared" si="5"/>
        <v>32.777523983554133</v>
      </c>
      <c r="P56" s="357"/>
    </row>
    <row r="57" spans="1:18">
      <c r="A57" s="310" t="s">
        <v>158</v>
      </c>
      <c r="B57" s="296">
        <f>'Monthly trend by make 2024'!D57</f>
        <v>918</v>
      </c>
      <c r="C57" s="287">
        <f t="shared" si="3"/>
        <v>0.56637648612130831</v>
      </c>
      <c r="D57" s="286">
        <f>'Monthly trend by make 2023'!D57</f>
        <v>874</v>
      </c>
      <c r="E57" s="287">
        <f t="shared" si="7"/>
        <v>0.51923671015422634</v>
      </c>
      <c r="F57" s="288">
        <f t="shared" si="1"/>
        <v>5.0343249427917618</v>
      </c>
      <c r="G57" s="296">
        <f>'Monthly trend by make 2024'!N57</f>
        <v>2953</v>
      </c>
      <c r="H57" s="287">
        <f t="shared" si="4"/>
        <v>0.65438848028081309</v>
      </c>
      <c r="I57" s="286">
        <f>'Monthly trend by make 2023'!N57</f>
        <v>2849</v>
      </c>
      <c r="J57" s="287">
        <f t="shared" si="2"/>
        <v>0.66712406072257335</v>
      </c>
      <c r="K57" s="288">
        <f t="shared" si="5"/>
        <v>3.6504036504036503</v>
      </c>
      <c r="P57" s="357"/>
    </row>
    <row r="58" spans="1:18">
      <c r="A58" s="311" t="s">
        <v>49</v>
      </c>
      <c r="B58" s="297">
        <f>'Monthly trend by make 2024'!D58</f>
        <v>781</v>
      </c>
      <c r="C58" s="254">
        <f t="shared" si="3"/>
        <v>0.48185189069797568</v>
      </c>
      <c r="D58" s="255">
        <f>'Monthly trend by make 2023'!D58</f>
        <v>743</v>
      </c>
      <c r="E58" s="254">
        <f t="shared" si="7"/>
        <v>0.44141061286566385</v>
      </c>
      <c r="F58" s="256">
        <f t="shared" si="1"/>
        <v>5.1144010767160157</v>
      </c>
      <c r="G58" s="297">
        <f>'Monthly trend by make 2024'!N58</f>
        <v>2560</v>
      </c>
      <c r="H58" s="254">
        <f t="shared" si="4"/>
        <v>0.56729919049064736</v>
      </c>
      <c r="I58" s="255">
        <f>'Monthly trend by make 2023'!N58</f>
        <v>2504</v>
      </c>
      <c r="J58" s="254">
        <f t="shared" si="2"/>
        <v>0.58633859180390435</v>
      </c>
      <c r="K58" s="256">
        <f t="shared" si="5"/>
        <v>2.2364217252396164</v>
      </c>
      <c r="P58" s="357"/>
    </row>
    <row r="59" spans="1:18">
      <c r="A59" s="312" t="s">
        <v>94</v>
      </c>
      <c r="B59" s="298">
        <f>'Monthly trend by make 2024'!D59</f>
        <v>137</v>
      </c>
      <c r="C59" s="257">
        <f t="shared" si="3"/>
        <v>8.4524595423332502E-2</v>
      </c>
      <c r="D59" s="258">
        <f>'Monthly trend by make 2023'!D59</f>
        <v>131</v>
      </c>
      <c r="E59" s="257">
        <f t="shared" si="7"/>
        <v>7.7826097288562532E-2</v>
      </c>
      <c r="F59" s="259">
        <f t="shared" si="1"/>
        <v>4.5801526717557248</v>
      </c>
      <c r="G59" s="298">
        <f>'Monthly trend by make 2024'!N59</f>
        <v>393</v>
      </c>
      <c r="H59" s="257">
        <f t="shared" si="4"/>
        <v>8.708928979016578E-2</v>
      </c>
      <c r="I59" s="258">
        <f>'Monthly trend by make 2023'!N59</f>
        <v>345</v>
      </c>
      <c r="J59" s="257">
        <f t="shared" si="2"/>
        <v>8.0785468918668932E-2</v>
      </c>
      <c r="K59" s="259">
        <f t="shared" si="5"/>
        <v>13.913043478260869</v>
      </c>
      <c r="P59" s="357"/>
    </row>
    <row r="60" spans="1:18">
      <c r="A60" s="313" t="s">
        <v>50</v>
      </c>
      <c r="B60" s="296">
        <f>'Monthly trend by make 2024'!D60</f>
        <v>1426</v>
      </c>
      <c r="C60" s="287">
        <f t="shared" si="3"/>
        <v>0.87979615382242427</v>
      </c>
      <c r="D60" s="286">
        <f>'Monthly trend by make 2023'!D60</f>
        <v>1616</v>
      </c>
      <c r="E60" s="287">
        <f t="shared" si="7"/>
        <v>0.96005323067417603</v>
      </c>
      <c r="F60" s="288">
        <f t="shared" si="1"/>
        <v>-11.757425742574256</v>
      </c>
      <c r="G60" s="296">
        <f>'Monthly trend by make 2024'!N60</f>
        <v>4304</v>
      </c>
      <c r="H60" s="287">
        <f t="shared" si="4"/>
        <v>0.95377176401240082</v>
      </c>
      <c r="I60" s="286">
        <f>'Monthly trend by make 2023'!N60</f>
        <v>5076</v>
      </c>
      <c r="J60" s="287">
        <f t="shared" si="2"/>
        <v>1.1886001166120681</v>
      </c>
      <c r="K60" s="288">
        <f t="shared" si="5"/>
        <v>-15.20882584712372</v>
      </c>
      <c r="P60" s="357"/>
    </row>
    <row r="61" spans="1:18">
      <c r="A61" s="313" t="s">
        <v>46</v>
      </c>
      <c r="B61" s="296">
        <f>'Monthly trend by make 2024'!D61</f>
        <v>761</v>
      </c>
      <c r="C61" s="287">
        <f t="shared" si="3"/>
        <v>0.46951253370186879</v>
      </c>
      <c r="D61" s="286">
        <f>'Monthly trend by make 2023'!D61</f>
        <v>632</v>
      </c>
      <c r="E61" s="287">
        <f t="shared" si="7"/>
        <v>0.37546636249138565</v>
      </c>
      <c r="F61" s="288">
        <f t="shared" si="1"/>
        <v>20.411392405063292</v>
      </c>
      <c r="G61" s="296">
        <f>'Monthly trend by make 2024'!N61</f>
        <v>2080</v>
      </c>
      <c r="H61" s="287">
        <f t="shared" si="4"/>
        <v>0.46093059227365096</v>
      </c>
      <c r="I61" s="286">
        <f>'Monthly trend by make 2023'!N61</f>
        <v>1590</v>
      </c>
      <c r="J61" s="287">
        <f t="shared" si="2"/>
        <v>0.37231563936430034</v>
      </c>
      <c r="K61" s="288">
        <f t="shared" si="5"/>
        <v>30.817610062893081</v>
      </c>
      <c r="P61" s="357"/>
    </row>
    <row r="62" spans="1:18">
      <c r="A62" s="313" t="s">
        <v>161</v>
      </c>
      <c r="B62" s="296">
        <f>'Monthly trend by make 2024'!D62</f>
        <v>1465</v>
      </c>
      <c r="C62" s="287">
        <f t="shared" si="3"/>
        <v>0.90385789996483279</v>
      </c>
      <c r="D62" s="286">
        <f>'Monthly trend by make 2023'!D62</f>
        <v>2911</v>
      </c>
      <c r="E62" s="287">
        <f t="shared" si="7"/>
        <v>1.7294028183740879</v>
      </c>
      <c r="F62" s="288">
        <f t="shared" si="1"/>
        <v>-49.673651666094123</v>
      </c>
      <c r="G62" s="296">
        <f>'Monthly trend by make 2024'!N62</f>
        <v>3720</v>
      </c>
      <c r="H62" s="287">
        <f t="shared" si="4"/>
        <v>0.82435663618172195</v>
      </c>
      <c r="I62" s="286">
        <f>'Monthly trend by make 2023'!N62</f>
        <v>4550</v>
      </c>
      <c r="J62" s="287">
        <f t="shared" si="2"/>
        <v>1.0654315466085325</v>
      </c>
      <c r="K62" s="288">
        <f t="shared" si="5"/>
        <v>-18.241758241758241</v>
      </c>
      <c r="P62" s="357"/>
    </row>
    <row r="63" spans="1:18">
      <c r="A63" s="313" t="s">
        <v>52</v>
      </c>
      <c r="B63" s="296">
        <f>'Monthly trend by make 2024'!D63</f>
        <v>433</v>
      </c>
      <c r="C63" s="287">
        <f t="shared" si="3"/>
        <v>0.2671470789657151</v>
      </c>
      <c r="D63" s="286">
        <f>'Monthly trend by make 2023'!D63</f>
        <v>292</v>
      </c>
      <c r="E63" s="287">
        <f t="shared" si="7"/>
        <v>0.17347496494855161</v>
      </c>
      <c r="F63" s="288">
        <f t="shared" si="1"/>
        <v>48.287671232876711</v>
      </c>
      <c r="G63" s="296">
        <f>'Monthly trend by make 2024'!N63</f>
        <v>759</v>
      </c>
      <c r="H63" s="287">
        <f t="shared" si="4"/>
        <v>0.16819534593062552</v>
      </c>
      <c r="I63" s="286">
        <f>'Monthly trend by make 2023'!N63</f>
        <v>529</v>
      </c>
      <c r="J63" s="287">
        <f t="shared" si="2"/>
        <v>0.12387105234195903</v>
      </c>
      <c r="K63" s="288">
        <f t="shared" si="5"/>
        <v>43.478260869565219</v>
      </c>
      <c r="P63" s="357"/>
    </row>
    <row r="64" spans="1:18">
      <c r="A64" s="313" t="s">
        <v>109</v>
      </c>
      <c r="B64" s="296">
        <f>'Monthly trend by make 2024'!D64</f>
        <v>150</v>
      </c>
      <c r="C64" s="287">
        <f t="shared" si="3"/>
        <v>9.2545177470802001E-2</v>
      </c>
      <c r="D64" s="286">
        <f>'Monthly trend by make 2023'!D64</f>
        <v>395</v>
      </c>
      <c r="E64" s="287">
        <f t="shared" si="7"/>
        <v>0.23466647655711603</v>
      </c>
      <c r="F64" s="288">
        <f t="shared" si="1"/>
        <v>-62.025316455696199</v>
      </c>
      <c r="G64" s="296">
        <f>'Monthly trend by make 2024'!N64</f>
        <v>403</v>
      </c>
      <c r="H64" s="287">
        <f t="shared" si="4"/>
        <v>8.9305302253019872E-2</v>
      </c>
      <c r="I64" s="286">
        <f>'Monthly trend by make 2023'!N64</f>
        <v>755</v>
      </c>
      <c r="J64" s="287">
        <f t="shared" si="2"/>
        <v>0.17679138850317405</v>
      </c>
      <c r="K64" s="288">
        <f t="shared" si="5"/>
        <v>-46.622516556291394</v>
      </c>
      <c r="P64" s="357"/>
      <c r="R64" s="364"/>
    </row>
    <row r="65" spans="1:16">
      <c r="A65" s="313" t="s">
        <v>162</v>
      </c>
      <c r="B65" s="296">
        <f>'Monthly trend by make 2024'!D65</f>
        <v>76</v>
      </c>
      <c r="C65" s="287">
        <f t="shared" si="3"/>
        <v>4.6889556585206341E-2</v>
      </c>
      <c r="D65" s="286">
        <f>'Monthly trend by make 2023'!D65</f>
        <v>82</v>
      </c>
      <c r="E65" s="287">
        <f t="shared" si="7"/>
        <v>4.8715572348565862E-2</v>
      </c>
      <c r="F65" s="318">
        <f t="shared" si="1"/>
        <v>-7.3170731707317067</v>
      </c>
      <c r="G65" s="296">
        <f>'Monthly trend by make 2024'!N65</f>
        <v>225</v>
      </c>
      <c r="H65" s="287">
        <f t="shared" si="4"/>
        <v>4.9860280414217049E-2</v>
      </c>
      <c r="I65" s="286">
        <f>'Monthly trend by make 2023'!N65</f>
        <v>202</v>
      </c>
      <c r="J65" s="287">
        <f t="shared" si="2"/>
        <v>4.730047745382935E-2</v>
      </c>
      <c r="K65" s="288">
        <f t="shared" si="5"/>
        <v>11.386138613861387</v>
      </c>
      <c r="P65" s="357"/>
    </row>
    <row r="66" spans="1:16" ht="13.8" thickBot="1">
      <c r="A66" s="314" t="s">
        <v>104</v>
      </c>
      <c r="B66" s="299">
        <f>'Monthly trend by make 2024'!D66</f>
        <v>400</v>
      </c>
      <c r="C66" s="300">
        <f t="shared" si="3"/>
        <v>0.24678713992213863</v>
      </c>
      <c r="D66" s="301">
        <f>'Monthly trend by make 2023'!D66</f>
        <v>362</v>
      </c>
      <c r="E66" s="300">
        <f t="shared" si="7"/>
        <v>0.21506142914854684</v>
      </c>
      <c r="F66" s="302">
        <f t="shared" si="1"/>
        <v>10.497237569060774</v>
      </c>
      <c r="G66" s="299">
        <f>'Monthly trend by make 2024'!N66</f>
        <v>1230</v>
      </c>
      <c r="H66" s="300">
        <f t="shared" si="4"/>
        <v>0.27256953293105324</v>
      </c>
      <c r="I66" s="301">
        <f>'Monthly trend by make 2023'!N66</f>
        <v>919</v>
      </c>
      <c r="J66" s="300">
        <f t="shared" si="2"/>
        <v>0.2151937563369761</v>
      </c>
      <c r="K66" s="302">
        <f t="shared" si="5"/>
        <v>33.841131664853101</v>
      </c>
      <c r="P66" s="357"/>
    </row>
    <row r="67" spans="1:16" ht="13.8" thickBot="1">
      <c r="A67" s="111"/>
      <c r="B67" s="307"/>
      <c r="C67" s="308"/>
      <c r="D67" s="307"/>
      <c r="E67" s="308"/>
      <c r="F67" s="309"/>
      <c r="G67" s="307"/>
      <c r="H67" s="308"/>
      <c r="I67" s="307"/>
      <c r="J67" s="308"/>
      <c r="K67" s="309"/>
      <c r="P67" s="357"/>
    </row>
    <row r="68" spans="1:16" ht="13.8" thickBot="1">
      <c r="A68" s="315" t="s">
        <v>64</v>
      </c>
      <c r="B68" s="304">
        <f>'Monthly trend by make 2024'!D68</f>
        <v>162083</v>
      </c>
      <c r="C68" s="305">
        <f t="shared" si="3"/>
        <v>100</v>
      </c>
      <c r="D68" s="289">
        <f>'Monthly trend by make 2023'!D68</f>
        <v>168324</v>
      </c>
      <c r="E68" s="290">
        <f>D68/D$68*100</f>
        <v>100</v>
      </c>
      <c r="F68" s="291">
        <f t="shared" si="1"/>
        <v>-3.7077303296024335</v>
      </c>
      <c r="G68" s="304">
        <f>'Monthly trend by make 2024'!N68</f>
        <v>451261</v>
      </c>
      <c r="H68" s="305">
        <f t="shared" si="4"/>
        <v>100</v>
      </c>
      <c r="I68" s="289">
        <f>'Monthly trend by make 2023'!N68</f>
        <v>427057</v>
      </c>
      <c r="J68" s="290">
        <f>I68/I$68*100</f>
        <v>100</v>
      </c>
      <c r="K68" s="291">
        <f t="shared" ref="K68" si="8">(G68-I68)/I68*100</f>
        <v>5.6676275063984436</v>
      </c>
    </row>
    <row r="69" spans="1:16">
      <c r="A69" s="319" t="s">
        <v>172</v>
      </c>
      <c r="B69" s="307"/>
      <c r="C69" s="308"/>
      <c r="D69" s="307"/>
      <c r="E69" s="308"/>
      <c r="F69" s="309"/>
      <c r="G69" s="307"/>
      <c r="H69" s="308"/>
      <c r="I69" s="307"/>
      <c r="J69" s="308"/>
      <c r="K69" s="309"/>
    </row>
    <row r="70" spans="1:16">
      <c r="A70" s="212" t="s">
        <v>244</v>
      </c>
    </row>
    <row r="71" spans="1:16" s="209" customFormat="1">
      <c r="A71" s="212" t="s">
        <v>170</v>
      </c>
      <c r="B71" s="208"/>
      <c r="C71" s="197"/>
      <c r="D71" s="197"/>
      <c r="E71" s="197"/>
      <c r="F71" s="197"/>
      <c r="G71" s="197"/>
      <c r="H71" s="197"/>
      <c r="I71" s="197"/>
      <c r="J71" s="197"/>
      <c r="K71" s="197"/>
    </row>
    <row r="72" spans="1:16" s="209" customFormat="1">
      <c r="A72" s="207"/>
      <c r="B72" s="208"/>
      <c r="C72" s="197"/>
      <c r="D72" s="197"/>
      <c r="E72" s="197"/>
      <c r="F72" s="197"/>
      <c r="G72" s="197"/>
      <c r="H72" s="197"/>
      <c r="I72" s="197"/>
      <c r="J72" s="197"/>
      <c r="K72" s="197"/>
    </row>
    <row r="73" spans="1:16" s="209" customFormat="1" ht="11.4">
      <c r="A73" s="385" t="s">
        <v>114</v>
      </c>
      <c r="B73" s="385"/>
      <c r="C73" s="385"/>
      <c r="D73" s="385"/>
      <c r="E73" s="385"/>
      <c r="F73" s="385"/>
      <c r="G73" s="385"/>
      <c r="H73" s="385"/>
      <c r="I73" s="385"/>
      <c r="J73" s="385"/>
      <c r="K73" s="385"/>
    </row>
    <row r="74" spans="1:16" s="210" customFormat="1" ht="10.199999999999999">
      <c r="A74" s="384" t="s">
        <v>174</v>
      </c>
      <c r="B74" s="384"/>
      <c r="C74" s="384"/>
      <c r="D74" s="384"/>
      <c r="E74" s="384"/>
      <c r="F74" s="384"/>
      <c r="G74" s="384"/>
      <c r="H74" s="384"/>
      <c r="I74" s="384"/>
      <c r="J74" s="384"/>
      <c r="K74" s="384"/>
    </row>
    <row r="75" spans="1:16" s="209" customFormat="1" ht="11.4">
      <c r="A75" s="384" t="s">
        <v>176</v>
      </c>
      <c r="B75" s="384"/>
      <c r="C75" s="384"/>
      <c r="D75" s="384"/>
      <c r="E75" s="384"/>
      <c r="F75" s="384"/>
      <c r="G75" s="384"/>
      <c r="H75" s="384"/>
      <c r="I75" s="384"/>
      <c r="J75" s="384"/>
      <c r="K75" s="384"/>
    </row>
    <row r="76" spans="1:16">
      <c r="A76" s="384" t="s">
        <v>175</v>
      </c>
      <c r="B76" s="384"/>
      <c r="C76" s="384"/>
      <c r="D76" s="384"/>
      <c r="E76" s="384"/>
      <c r="F76" s="384"/>
      <c r="G76" s="384"/>
      <c r="H76" s="384"/>
      <c r="I76" s="384"/>
      <c r="J76" s="384"/>
      <c r="K76" s="384"/>
    </row>
    <row r="77" spans="1:16">
      <c r="A77" s="384" t="s">
        <v>177</v>
      </c>
      <c r="B77" s="384"/>
      <c r="C77" s="384"/>
      <c r="D77" s="384"/>
      <c r="E77" s="384"/>
      <c r="F77" s="384"/>
      <c r="G77" s="384"/>
      <c r="H77" s="384"/>
      <c r="I77" s="384"/>
      <c r="J77" s="384"/>
      <c r="K77" s="384"/>
    </row>
    <row r="78" spans="1:16">
      <c r="D78" s="211"/>
    </row>
    <row r="84" spans="2:2">
      <c r="B84" s="211"/>
    </row>
  </sheetData>
  <mergeCells count="10">
    <mergeCell ref="A3:A4"/>
    <mergeCell ref="A76:K76"/>
    <mergeCell ref="A77:K77"/>
    <mergeCell ref="A73:K73"/>
    <mergeCell ref="B14:E14"/>
    <mergeCell ref="G14:J14"/>
    <mergeCell ref="B15:E15"/>
    <mergeCell ref="G15:J15"/>
    <mergeCell ref="A75:K75"/>
    <mergeCell ref="A74:K74"/>
  </mergeCells>
  <phoneticPr fontId="6" type="noConversion"/>
  <hyperlinks>
    <hyperlink ref="A74" r:id="rId1" xr:uid="{CEE1954D-B230-4048-8070-BC4F76B6486F}"/>
  </hyperlinks>
  <printOptions horizontalCentered="1" verticalCentered="1"/>
  <pageMargins left="0.51181102362204722" right="0.15748031496062992" top="0.31496062992125984" bottom="0.31496062992125984" header="0.19685039370078741" footer="0.15748031496062992"/>
  <pageSetup paperSize="9" scale="70" orientation="portrait" r:id="rId2"/>
  <ignoredErrors>
    <ignoredError sqref="I67 I17:I66 I68 D67 D17:D66 D68" formula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0:P48"/>
  <sheetViews>
    <sheetView showGridLines="0" zoomScaleNormal="100" workbookViewId="0"/>
  </sheetViews>
  <sheetFormatPr defaultColWidth="11.44140625" defaultRowHeight="13.2"/>
  <cols>
    <col min="1" max="1" width="5.44140625" style="3" customWidth="1"/>
    <col min="2" max="2" width="15" style="3" customWidth="1"/>
    <col min="3" max="3" width="24.44140625" style="3" customWidth="1"/>
    <col min="4" max="4" width="16" style="3" bestFit="1" customWidth="1"/>
    <col min="5" max="5" width="3.5546875" style="3" customWidth="1"/>
    <col min="6" max="6" width="5.5546875" style="3" hidden="1" customWidth="1"/>
    <col min="7" max="7" width="16.44140625" style="3" hidden="1" customWidth="1"/>
    <col min="8" max="8" width="24.44140625" style="3" hidden="1" customWidth="1"/>
    <col min="9" max="9" width="14.6640625" style="3" hidden="1" customWidth="1"/>
    <col min="10" max="10" width="5.6640625" style="3" customWidth="1"/>
    <col min="11" max="11" width="17.88671875" style="3" customWidth="1"/>
    <col min="12" max="12" width="18.33203125" style="3" customWidth="1"/>
    <col min="13" max="13" width="15.6640625" style="3" customWidth="1"/>
    <col min="14" max="16384" width="11.44140625" style="3"/>
  </cols>
  <sheetData>
    <row r="10" spans="1:13" s="174" customFormat="1" ht="14.4">
      <c r="A10" s="173" t="s">
        <v>91</v>
      </c>
      <c r="B10" s="85"/>
      <c r="C10" s="85"/>
      <c r="D10" s="85"/>
    </row>
    <row r="11" spans="1:13" s="176" customFormat="1" ht="14.4">
      <c r="A11" s="175" t="s">
        <v>73</v>
      </c>
      <c r="B11" s="86"/>
      <c r="C11" s="86"/>
      <c r="D11" s="86"/>
    </row>
    <row r="13" spans="1:13">
      <c r="A13" s="152" t="s">
        <v>137</v>
      </c>
    </row>
    <row r="14" spans="1:13">
      <c r="A14" s="152"/>
      <c r="B14" s="152" t="s">
        <v>248</v>
      </c>
    </row>
    <row r="15" spans="1:13" s="91" customFormat="1" ht="14.4">
      <c r="A15" s="392" t="s">
        <v>144</v>
      </c>
      <c r="B15" s="392"/>
      <c r="C15" s="392"/>
      <c r="D15" s="392"/>
      <c r="E15" s="392"/>
      <c r="F15" s="392"/>
      <c r="G15" s="392"/>
      <c r="H15" s="392"/>
      <c r="I15" s="392"/>
      <c r="J15" s="392"/>
      <c r="K15" s="392"/>
      <c r="L15" s="392"/>
      <c r="M15" s="392"/>
    </row>
    <row r="16" spans="1:13" s="2" customFormat="1" ht="14.4">
      <c r="A16" s="87"/>
      <c r="B16" s="87"/>
      <c r="C16" s="87"/>
      <c r="D16" s="87"/>
    </row>
    <row r="17" spans="1:16" ht="16.350000000000001" customHeight="1">
      <c r="A17" s="148" t="s">
        <v>67</v>
      </c>
      <c r="B17" s="149" t="s">
        <v>27</v>
      </c>
      <c r="C17" s="149" t="s">
        <v>68</v>
      </c>
      <c r="D17" s="346" t="s">
        <v>249</v>
      </c>
      <c r="F17" s="148" t="s">
        <v>67</v>
      </c>
      <c r="G17" s="149" t="s">
        <v>27</v>
      </c>
      <c r="H17" s="149" t="s">
        <v>68</v>
      </c>
      <c r="I17" s="346" t="s">
        <v>235</v>
      </c>
      <c r="J17" s="148" t="s">
        <v>67</v>
      </c>
      <c r="K17" s="149" t="s">
        <v>27</v>
      </c>
      <c r="L17" s="149" t="s">
        <v>68</v>
      </c>
      <c r="M17" s="346" t="s">
        <v>251</v>
      </c>
    </row>
    <row r="18" spans="1:16" s="2" customFormat="1" ht="16.350000000000001" customHeight="1">
      <c r="A18" s="150"/>
      <c r="B18" s="151" t="s">
        <v>76</v>
      </c>
      <c r="C18" s="151" t="s">
        <v>77</v>
      </c>
      <c r="D18" s="347" t="s">
        <v>250</v>
      </c>
      <c r="F18" s="150"/>
      <c r="G18" s="151" t="s">
        <v>76</v>
      </c>
      <c r="H18" s="151" t="s">
        <v>77</v>
      </c>
      <c r="I18" s="347" t="s">
        <v>236</v>
      </c>
      <c r="J18" s="150"/>
      <c r="K18" s="151" t="s">
        <v>76</v>
      </c>
      <c r="L18" s="151" t="s">
        <v>77</v>
      </c>
      <c r="M18" s="347" t="s">
        <v>252</v>
      </c>
    </row>
    <row r="19" spans="1:16" ht="15" customHeight="1">
      <c r="A19" s="343">
        <v>1</v>
      </c>
      <c r="B19" s="349" t="s">
        <v>142</v>
      </c>
      <c r="C19" s="350" t="s">
        <v>129</v>
      </c>
      <c r="D19" s="351">
        <v>11715</v>
      </c>
      <c r="F19" s="372"/>
      <c r="G19" s="365"/>
      <c r="H19" s="366"/>
      <c r="I19" s="367"/>
      <c r="J19" s="343">
        <v>1</v>
      </c>
      <c r="K19" s="349" t="s">
        <v>40</v>
      </c>
      <c r="L19" s="350" t="s">
        <v>129</v>
      </c>
      <c r="M19" s="351">
        <v>34013</v>
      </c>
      <c r="N19" s="193"/>
      <c r="O19" s="2"/>
      <c r="P19" s="2"/>
    </row>
    <row r="20" spans="1:16" ht="15" customHeight="1">
      <c r="A20" s="343">
        <v>2</v>
      </c>
      <c r="B20" s="352" t="s">
        <v>107</v>
      </c>
      <c r="C20" s="353" t="s">
        <v>171</v>
      </c>
      <c r="D20" s="351">
        <v>5470</v>
      </c>
      <c r="F20" s="372"/>
      <c r="G20" s="368"/>
      <c r="H20" s="366"/>
      <c r="I20" s="367"/>
      <c r="J20" s="343">
        <v>2</v>
      </c>
      <c r="K20" s="352" t="s">
        <v>107</v>
      </c>
      <c r="L20" s="353" t="s">
        <v>171</v>
      </c>
      <c r="M20" s="351">
        <v>17696</v>
      </c>
      <c r="N20" s="193"/>
      <c r="O20" s="2"/>
      <c r="P20" s="2"/>
    </row>
    <row r="21" spans="1:16" ht="15" customHeight="1">
      <c r="A21" s="343">
        <v>3</v>
      </c>
      <c r="B21" s="352" t="s">
        <v>148</v>
      </c>
      <c r="C21" s="353" t="s">
        <v>130</v>
      </c>
      <c r="D21" s="351">
        <v>4845</v>
      </c>
      <c r="F21" s="372"/>
      <c r="G21" s="373"/>
      <c r="H21" s="366"/>
      <c r="I21" s="367"/>
      <c r="J21" s="343">
        <v>3</v>
      </c>
      <c r="K21" s="352" t="s">
        <v>44</v>
      </c>
      <c r="L21" s="353" t="s">
        <v>230</v>
      </c>
      <c r="M21" s="351">
        <v>13161</v>
      </c>
      <c r="N21" s="193"/>
      <c r="O21" s="2"/>
      <c r="P21" s="2"/>
    </row>
    <row r="22" spans="1:16" ht="15" customHeight="1">
      <c r="A22" s="343">
        <v>4</v>
      </c>
      <c r="B22" s="352" t="s">
        <v>254</v>
      </c>
      <c r="C22" s="350" t="s">
        <v>230</v>
      </c>
      <c r="D22" s="351">
        <v>4279</v>
      </c>
      <c r="F22" s="372"/>
      <c r="G22" s="373"/>
      <c r="H22" s="366"/>
      <c r="I22" s="367"/>
      <c r="J22" s="343">
        <v>4</v>
      </c>
      <c r="K22" s="352" t="s">
        <v>148</v>
      </c>
      <c r="L22" s="350" t="s">
        <v>130</v>
      </c>
      <c r="M22" s="351">
        <v>12921</v>
      </c>
      <c r="N22" s="193"/>
      <c r="O22" s="2"/>
      <c r="P22" s="2"/>
    </row>
    <row r="23" spans="1:16" ht="15" customHeight="1">
      <c r="A23" s="343">
        <v>5</v>
      </c>
      <c r="B23" s="352" t="s">
        <v>61</v>
      </c>
      <c r="C23" s="350" t="s">
        <v>208</v>
      </c>
      <c r="D23" s="351">
        <v>3820</v>
      </c>
      <c r="F23" s="372"/>
      <c r="G23" s="373"/>
      <c r="H23" s="366"/>
      <c r="I23" s="367"/>
      <c r="J23" s="343">
        <v>5</v>
      </c>
      <c r="K23" s="352" t="s">
        <v>115</v>
      </c>
      <c r="L23" s="350" t="s">
        <v>239</v>
      </c>
      <c r="M23" s="351">
        <v>10585</v>
      </c>
      <c r="N23" s="193"/>
      <c r="O23" s="2"/>
      <c r="P23" s="2"/>
    </row>
    <row r="24" spans="1:16" ht="15" customHeight="1">
      <c r="A24" s="343">
        <v>6</v>
      </c>
      <c r="B24" s="352" t="s">
        <v>61</v>
      </c>
      <c r="C24" s="353" t="s">
        <v>243</v>
      </c>
      <c r="D24" s="351">
        <v>3721</v>
      </c>
      <c r="F24" s="372"/>
      <c r="G24" s="369"/>
      <c r="H24" s="366"/>
      <c r="I24" s="367"/>
      <c r="J24" s="343">
        <v>6</v>
      </c>
      <c r="K24" s="352" t="s">
        <v>61</v>
      </c>
      <c r="L24" s="353" t="s">
        <v>208</v>
      </c>
      <c r="M24" s="351">
        <v>10499</v>
      </c>
      <c r="N24" s="193"/>
      <c r="O24" s="2"/>
      <c r="P24" s="2"/>
    </row>
    <row r="25" spans="1:16" ht="15" customHeight="1">
      <c r="A25" s="344">
        <v>7</v>
      </c>
      <c r="B25" s="349" t="s">
        <v>62</v>
      </c>
      <c r="C25" s="353" t="s">
        <v>255</v>
      </c>
      <c r="D25" s="351">
        <v>3403</v>
      </c>
      <c r="F25" s="374"/>
      <c r="G25" s="368"/>
      <c r="H25" s="366"/>
      <c r="I25" s="367"/>
      <c r="J25" s="344">
        <v>7</v>
      </c>
      <c r="K25" s="349" t="s">
        <v>55</v>
      </c>
      <c r="L25" s="353" t="s">
        <v>241</v>
      </c>
      <c r="M25" s="351">
        <v>9097</v>
      </c>
      <c r="N25" s="193"/>
      <c r="O25" s="2"/>
      <c r="P25" s="2"/>
    </row>
    <row r="26" spans="1:16" ht="15" customHeight="1">
      <c r="A26" s="343">
        <v>8</v>
      </c>
      <c r="B26" s="88" t="s">
        <v>115</v>
      </c>
      <c r="C26" s="350" t="s">
        <v>239</v>
      </c>
      <c r="D26" s="351">
        <v>3261</v>
      </c>
      <c r="F26" s="372"/>
      <c r="G26" s="373"/>
      <c r="H26" s="366"/>
      <c r="I26" s="367"/>
      <c r="J26" s="343">
        <v>8</v>
      </c>
      <c r="K26" s="88" t="s">
        <v>62</v>
      </c>
      <c r="L26" s="350" t="s">
        <v>255</v>
      </c>
      <c r="M26" s="351">
        <v>8405</v>
      </c>
      <c r="N26" s="193"/>
      <c r="O26" s="2"/>
      <c r="P26" s="2"/>
    </row>
    <row r="27" spans="1:16" ht="15" customHeight="1">
      <c r="A27" s="343">
        <v>9</v>
      </c>
      <c r="B27" s="352" t="s">
        <v>55</v>
      </c>
      <c r="C27" s="353">
        <v>208</v>
      </c>
      <c r="D27" s="351">
        <v>3201</v>
      </c>
      <c r="F27" s="372"/>
      <c r="G27" s="370"/>
      <c r="H27" s="366"/>
      <c r="I27" s="367"/>
      <c r="J27" s="343">
        <v>9</v>
      </c>
      <c r="K27" s="352" t="s">
        <v>61</v>
      </c>
      <c r="L27" s="353" t="s">
        <v>243</v>
      </c>
      <c r="M27" s="351">
        <v>8328</v>
      </c>
      <c r="N27" s="193"/>
      <c r="O27" s="2"/>
      <c r="P27" s="2"/>
    </row>
    <row r="28" spans="1:16" ht="15" customHeight="1">
      <c r="A28" s="345">
        <v>10</v>
      </c>
      <c r="B28" s="348" t="s">
        <v>45</v>
      </c>
      <c r="C28" s="354" t="s">
        <v>256</v>
      </c>
      <c r="D28" s="355">
        <v>2980</v>
      </c>
      <c r="F28" s="375"/>
      <c r="G28" s="376"/>
      <c r="H28" s="376"/>
      <c r="I28" s="371"/>
      <c r="J28" s="345">
        <v>10</v>
      </c>
      <c r="K28" s="348" t="s">
        <v>55</v>
      </c>
      <c r="L28" s="354" t="s">
        <v>240</v>
      </c>
      <c r="M28" s="355">
        <v>8236</v>
      </c>
      <c r="N28" s="193"/>
      <c r="O28" s="2"/>
    </row>
    <row r="29" spans="1:16">
      <c r="A29" s="213" t="s">
        <v>172</v>
      </c>
      <c r="C29" s="4"/>
      <c r="D29" s="214"/>
      <c r="F29" s="219"/>
      <c r="G29" s="143"/>
      <c r="H29" s="220"/>
      <c r="I29" s="221"/>
    </row>
    <row r="30" spans="1:16" s="218" customFormat="1">
      <c r="A30" s="216"/>
      <c r="B30" s="217"/>
    </row>
    <row r="31" spans="1:16">
      <c r="B31" s="238" t="str">
        <f>'032024'!A70</f>
        <v>I dati rappresentano le risultanze dell'archivio nazionale dei veicoli al 31/03/2024</v>
      </c>
    </row>
    <row r="32" spans="1:16" hidden="1"/>
    <row r="33" spans="1:11" ht="18.600000000000001" hidden="1">
      <c r="B33" s="377" t="s">
        <v>232</v>
      </c>
    </row>
    <row r="34" spans="1:11" ht="18.600000000000001" hidden="1">
      <c r="B34" s="377" t="s">
        <v>233</v>
      </c>
    </row>
    <row r="35" spans="1:11" hidden="1"/>
    <row r="36" spans="1:11" hidden="1"/>
    <row r="37" spans="1:11" hidden="1"/>
    <row r="38" spans="1:11" hidden="1"/>
    <row r="39" spans="1:11" hidden="1">
      <c r="A39" s="6"/>
    </row>
    <row r="40" spans="1:11" hidden="1"/>
    <row r="41" spans="1:11" hidden="1"/>
    <row r="42" spans="1:11" hidden="1">
      <c r="B42" s="4"/>
      <c r="C42" s="4"/>
      <c r="D42" s="5"/>
    </row>
    <row r="43" spans="1:11" hidden="1">
      <c r="B43" s="7"/>
      <c r="C43" s="7"/>
      <c r="D43" s="8"/>
    </row>
    <row r="44" spans="1:11" s="1" customFormat="1" ht="14.4">
      <c r="B44" s="324"/>
      <c r="C44" s="324" t="s">
        <v>114</v>
      </c>
      <c r="D44" s="324"/>
      <c r="E44" s="324"/>
      <c r="F44" s="324"/>
      <c r="G44" s="324"/>
      <c r="H44" s="324"/>
      <c r="I44" s="324"/>
      <c r="J44" s="324"/>
      <c r="K44" s="324"/>
    </row>
    <row r="45" spans="1:11" s="1" customFormat="1" ht="14.4">
      <c r="B45" s="324"/>
      <c r="C45" s="324" t="s">
        <v>174</v>
      </c>
      <c r="D45" s="324"/>
      <c r="E45" s="324"/>
      <c r="F45" s="324"/>
      <c r="G45" s="324"/>
      <c r="H45" s="324"/>
      <c r="I45" s="324"/>
      <c r="J45" s="324"/>
      <c r="K45" s="324"/>
    </row>
    <row r="46" spans="1:11" s="1" customFormat="1" ht="14.4">
      <c r="B46" s="323"/>
      <c r="C46" s="323" t="s">
        <v>176</v>
      </c>
      <c r="D46" s="323"/>
      <c r="E46" s="323"/>
      <c r="F46" s="323"/>
      <c r="G46" s="323"/>
      <c r="H46" s="323"/>
      <c r="I46" s="323"/>
      <c r="J46" s="323"/>
      <c r="K46" s="323"/>
    </row>
    <row r="47" spans="1:11" s="1" customFormat="1" ht="14.4">
      <c r="B47" s="323"/>
      <c r="C47" s="323" t="s">
        <v>175</v>
      </c>
      <c r="D47" s="323"/>
      <c r="E47" s="323"/>
      <c r="F47" s="323"/>
      <c r="G47" s="323"/>
      <c r="H47" s="323"/>
      <c r="I47" s="323"/>
      <c r="J47" s="323"/>
      <c r="K47" s="323"/>
    </row>
    <row r="48" spans="1:11" s="1" customFormat="1" ht="14.4">
      <c r="B48" s="323"/>
      <c r="C48" s="323" t="s">
        <v>177</v>
      </c>
      <c r="D48" s="323"/>
      <c r="E48" s="323"/>
      <c r="F48" s="323"/>
      <c r="G48" s="323"/>
      <c r="H48" s="323"/>
      <c r="I48" s="323"/>
      <c r="J48" s="323"/>
      <c r="K48" s="323"/>
    </row>
  </sheetData>
  <sortState xmlns:xlrd2="http://schemas.microsoft.com/office/spreadsheetml/2017/richdata2" ref="G19:I28">
    <sortCondition descending="1" ref="I19:I28"/>
  </sortState>
  <mergeCells count="1">
    <mergeCell ref="A15:M15"/>
  </mergeCells>
  <phoneticPr fontId="6" type="noConversion"/>
  <hyperlinks>
    <hyperlink ref="C45" r:id="rId1" xr:uid="{E2CD4044-746C-4A6E-AB1D-CABADBF56497}"/>
  </hyperlinks>
  <printOptions horizontalCentered="1"/>
  <pageMargins left="0.31496062992125984" right="0.31496062992125984" top="0.43307086614173229" bottom="0" header="0.19685039370078741" footer="0.31496062992125984"/>
  <pageSetup paperSize="9" scale="78" orientation="portrait" r:id="rId2"/>
  <headerFooter alignWithMargins="0"/>
  <ignoredErrors>
    <ignoredError sqref="L25:L28" numberStoredAsText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BX69"/>
  <sheetViews>
    <sheetView showGridLines="0" showZeros="0" zoomScaleNormal="100" workbookViewId="0"/>
  </sheetViews>
  <sheetFormatPr defaultColWidth="9.33203125" defaultRowHeight="13.2"/>
  <cols>
    <col min="1" max="1" width="12.6640625" style="11" customWidth="1"/>
    <col min="2" max="2" width="11" style="11" hidden="1" customWidth="1"/>
    <col min="3" max="12" width="10.5546875" style="11" hidden="1" customWidth="1"/>
    <col min="13" max="15" width="10.33203125" style="11" hidden="1" customWidth="1"/>
    <col min="16" max="16" width="10.5546875" style="11" hidden="1" customWidth="1"/>
    <col min="17" max="18" width="10" style="11" hidden="1" customWidth="1"/>
    <col min="19" max="31" width="10" style="11" bestFit="1" customWidth="1"/>
    <col min="32" max="34" width="9.5546875" style="11" customWidth="1"/>
    <col min="35" max="44" width="9.6640625" style="11" bestFit="1" customWidth="1"/>
    <col min="45" max="47" width="7.5546875" style="11" bestFit="1" customWidth="1"/>
    <col min="48" max="48" width="7.6640625" style="11" bestFit="1" customWidth="1"/>
    <col min="49" max="49" width="8.33203125" style="11" bestFit="1" customWidth="1"/>
    <col min="50" max="16384" width="9.33203125" style="11"/>
  </cols>
  <sheetData>
    <row r="3" spans="1:56" ht="16.2">
      <c r="A3" s="142" t="s">
        <v>70</v>
      </c>
    </row>
    <row r="4" spans="1:56" ht="16.2">
      <c r="A4" s="177" t="s">
        <v>71</v>
      </c>
    </row>
    <row r="5" spans="1:56">
      <c r="A5" s="153"/>
    </row>
    <row r="6" spans="1:56">
      <c r="A6" s="153"/>
    </row>
    <row r="7" spans="1:56" ht="14.4">
      <c r="A7" s="178" t="s">
        <v>139</v>
      </c>
      <c r="B7" s="10"/>
      <c r="C7" s="10"/>
      <c r="D7" s="10"/>
      <c r="E7" s="10"/>
      <c r="F7" s="10"/>
      <c r="G7" s="10"/>
      <c r="H7" s="10"/>
      <c r="I7" s="10"/>
      <c r="J7" s="10"/>
      <c r="K7" s="10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G7" s="316"/>
      <c r="AH7" s="316" t="str">
        <f>'032024'!A70</f>
        <v>I dati rappresentano le risultanze dell'archivio nazionale dei veicoli al 31/03/2024</v>
      </c>
    </row>
    <row r="8" spans="1:56" ht="9" customHeight="1">
      <c r="B8" s="12"/>
      <c r="C8" s="12"/>
      <c r="E8" s="12"/>
    </row>
    <row r="9" spans="1:56">
      <c r="A9" s="154" t="s">
        <v>138</v>
      </c>
      <c r="B9" s="155">
        <v>1992</v>
      </c>
      <c r="C9" s="155">
        <v>1993</v>
      </c>
      <c r="D9" s="155">
        <v>1994</v>
      </c>
      <c r="E9" s="155">
        <v>1995</v>
      </c>
      <c r="F9" s="155">
        <v>1996</v>
      </c>
      <c r="G9" s="155">
        <v>1997</v>
      </c>
      <c r="H9" s="155">
        <v>1998</v>
      </c>
      <c r="I9" s="155">
        <v>1999</v>
      </c>
      <c r="J9" s="155">
        <v>2000</v>
      </c>
      <c r="K9" s="155">
        <v>2001</v>
      </c>
      <c r="L9" s="155">
        <v>2002</v>
      </c>
      <c r="M9" s="155">
        <v>2003</v>
      </c>
      <c r="N9" s="155">
        <v>2004</v>
      </c>
      <c r="O9" s="155">
        <v>2005</v>
      </c>
      <c r="P9" s="155">
        <v>2006</v>
      </c>
      <c r="Q9" s="155">
        <v>2007</v>
      </c>
      <c r="R9" s="155">
        <v>2008</v>
      </c>
      <c r="S9" s="155">
        <v>2009</v>
      </c>
      <c r="T9" s="155">
        <v>2010</v>
      </c>
      <c r="U9" s="155">
        <v>2011</v>
      </c>
      <c r="V9" s="155">
        <v>2012</v>
      </c>
      <c r="W9" s="155">
        <v>2013</v>
      </c>
      <c r="X9" s="155">
        <v>2014</v>
      </c>
      <c r="Y9" s="155">
        <v>2015</v>
      </c>
      <c r="Z9" s="155">
        <v>2016</v>
      </c>
      <c r="AA9" s="155">
        <v>2017</v>
      </c>
      <c r="AB9" s="155">
        <v>2018</v>
      </c>
      <c r="AC9" s="155">
        <v>2019</v>
      </c>
      <c r="AD9" s="155">
        <v>2020</v>
      </c>
      <c r="AE9" s="155">
        <v>2021</v>
      </c>
      <c r="AF9" s="155">
        <v>2022</v>
      </c>
      <c r="AG9" s="155">
        <v>2023</v>
      </c>
      <c r="AH9" s="155">
        <v>2024</v>
      </c>
      <c r="AI9" s="97"/>
      <c r="AJ9" s="97"/>
      <c r="AK9" s="97"/>
      <c r="AL9" s="97"/>
      <c r="AM9" s="97"/>
      <c r="AN9" s="97"/>
      <c r="AO9" s="97"/>
      <c r="AP9" s="97"/>
      <c r="AQ9" s="97"/>
      <c r="AR9" s="97"/>
      <c r="AS9" s="97"/>
      <c r="AT9" s="97"/>
      <c r="AU9" s="97"/>
      <c r="AV9" s="97"/>
      <c r="AW9" s="97"/>
      <c r="AX9" s="97"/>
    </row>
    <row r="10" spans="1:56">
      <c r="A10" s="13" t="s">
        <v>8</v>
      </c>
      <c r="B10" s="14">
        <v>284332</v>
      </c>
      <c r="C10" s="14">
        <v>228886</v>
      </c>
      <c r="D10" s="14">
        <v>190641</v>
      </c>
      <c r="E10" s="14">
        <v>200973</v>
      </c>
      <c r="F10" s="14">
        <v>198028</v>
      </c>
      <c r="G10" s="14">
        <v>203844</v>
      </c>
      <c r="H10" s="14">
        <v>274825</v>
      </c>
      <c r="I10" s="15">
        <v>225575</v>
      </c>
      <c r="J10" s="15">
        <v>266004</v>
      </c>
      <c r="K10" s="15">
        <v>272048</v>
      </c>
      <c r="L10" s="15">
        <v>246886</v>
      </c>
      <c r="M10" s="15">
        <v>210581</v>
      </c>
      <c r="N10" s="15">
        <v>220742</v>
      </c>
      <c r="O10" s="15">
        <v>214440</v>
      </c>
      <c r="P10" s="15">
        <v>239651</v>
      </c>
      <c r="Q10" s="15">
        <v>250311</v>
      </c>
      <c r="R10" s="15">
        <v>233708</v>
      </c>
      <c r="S10" s="15">
        <v>158428</v>
      </c>
      <c r="T10" s="15">
        <v>207267</v>
      </c>
      <c r="U10" s="15">
        <v>165172</v>
      </c>
      <c r="V10" s="15">
        <v>137744</v>
      </c>
      <c r="W10" s="15">
        <v>114102</v>
      </c>
      <c r="X10" s="15">
        <v>118464</v>
      </c>
      <c r="Y10" s="15">
        <v>132109</v>
      </c>
      <c r="Z10" s="15">
        <v>155851</v>
      </c>
      <c r="AA10" s="15">
        <v>172035</v>
      </c>
      <c r="AB10" s="15">
        <v>178324</v>
      </c>
      <c r="AC10" s="15">
        <f>'Monthly trend by make 2019'!B65</f>
        <v>165271</v>
      </c>
      <c r="AD10" s="15">
        <v>155869</v>
      </c>
      <c r="AE10" s="15">
        <v>134198</v>
      </c>
      <c r="AF10" s="15">
        <v>107853</v>
      </c>
      <c r="AG10" s="15">
        <f>'Monthly trend by make 2023'!B68</f>
        <v>128328</v>
      </c>
      <c r="AH10" s="15">
        <f>'Monthly trend by make 2024'!B68</f>
        <v>142008</v>
      </c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</row>
    <row r="11" spans="1:56">
      <c r="A11" s="16" t="s">
        <v>9</v>
      </c>
      <c r="B11" s="17">
        <v>208095</v>
      </c>
      <c r="C11" s="17">
        <v>183121</v>
      </c>
      <c r="D11" s="17">
        <v>147032</v>
      </c>
      <c r="E11" s="17">
        <v>153614</v>
      </c>
      <c r="F11" s="17">
        <v>163128</v>
      </c>
      <c r="G11" s="17">
        <v>194954</v>
      </c>
      <c r="H11" s="17">
        <v>226631</v>
      </c>
      <c r="I11" s="18">
        <v>217801</v>
      </c>
      <c r="J11" s="19">
        <v>241304</v>
      </c>
      <c r="K11" s="18">
        <v>224756</v>
      </c>
      <c r="L11" s="18">
        <v>198127</v>
      </c>
      <c r="M11" s="18">
        <v>212570</v>
      </c>
      <c r="N11" s="18">
        <v>207035</v>
      </c>
      <c r="O11" s="18">
        <v>197582</v>
      </c>
      <c r="P11" s="18">
        <v>211563</v>
      </c>
      <c r="Q11" s="18">
        <v>225695</v>
      </c>
      <c r="R11" s="18">
        <v>218767</v>
      </c>
      <c r="S11" s="18">
        <v>166320</v>
      </c>
      <c r="T11" s="18">
        <v>201638</v>
      </c>
      <c r="U11" s="18">
        <v>161303</v>
      </c>
      <c r="V11" s="18">
        <v>131269</v>
      </c>
      <c r="W11" s="18">
        <v>108963</v>
      </c>
      <c r="X11" s="18">
        <v>118976</v>
      </c>
      <c r="Y11" s="18">
        <v>135310</v>
      </c>
      <c r="Z11" s="18">
        <v>173097</v>
      </c>
      <c r="AA11" s="18">
        <v>184349</v>
      </c>
      <c r="AB11" s="18">
        <v>182228</v>
      </c>
      <c r="AC11" s="18">
        <f>'Monthly trend by make 2019'!C65</f>
        <v>178494</v>
      </c>
      <c r="AD11" s="18">
        <v>163125</v>
      </c>
      <c r="AE11" s="18">
        <v>143161</v>
      </c>
      <c r="AF11" s="18">
        <v>110918</v>
      </c>
      <c r="AG11" s="18">
        <f>'Monthly trend by make 2023'!C68</f>
        <v>130405</v>
      </c>
      <c r="AH11" s="18">
        <f>'Monthly trend by make 2024'!C68</f>
        <v>147170</v>
      </c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</row>
    <row r="12" spans="1:56">
      <c r="A12" s="16" t="s">
        <v>10</v>
      </c>
      <c r="B12" s="17">
        <v>223732</v>
      </c>
      <c r="C12" s="17">
        <v>177102</v>
      </c>
      <c r="D12" s="17">
        <v>180515</v>
      </c>
      <c r="E12" s="17">
        <v>176251</v>
      </c>
      <c r="F12" s="17">
        <v>176518</v>
      </c>
      <c r="G12" s="17">
        <v>218651</v>
      </c>
      <c r="H12" s="17">
        <v>225438</v>
      </c>
      <c r="I12" s="20">
        <v>250952</v>
      </c>
      <c r="J12" s="21">
        <v>260352</v>
      </c>
      <c r="K12" s="20">
        <v>251686</v>
      </c>
      <c r="L12" s="20">
        <v>211779</v>
      </c>
      <c r="M12" s="20">
        <v>272217</v>
      </c>
      <c r="N12" s="18">
        <v>249711</v>
      </c>
      <c r="O12" s="18">
        <v>230473</v>
      </c>
      <c r="P12" s="18">
        <v>252901</v>
      </c>
      <c r="Q12" s="18">
        <v>261371</v>
      </c>
      <c r="R12" s="18">
        <v>214246</v>
      </c>
      <c r="S12" s="18">
        <v>215450</v>
      </c>
      <c r="T12" s="18">
        <v>259115</v>
      </c>
      <c r="U12" s="18">
        <v>188598</v>
      </c>
      <c r="V12" s="18">
        <v>138816</v>
      </c>
      <c r="W12" s="18">
        <v>132753</v>
      </c>
      <c r="X12" s="18">
        <v>140189</v>
      </c>
      <c r="Y12" s="18">
        <v>162181</v>
      </c>
      <c r="Z12" s="18">
        <v>191409</v>
      </c>
      <c r="AA12" s="18">
        <v>226780</v>
      </c>
      <c r="AB12" s="18">
        <v>214247</v>
      </c>
      <c r="AC12" s="18">
        <f>'Monthly trend by make 2019'!D65</f>
        <v>194302</v>
      </c>
      <c r="AD12" s="18">
        <v>28415</v>
      </c>
      <c r="AE12" s="18">
        <v>169887</v>
      </c>
      <c r="AF12" s="18">
        <v>119548</v>
      </c>
      <c r="AG12" s="18">
        <f>'Monthly trend by make 2023'!D68</f>
        <v>168324</v>
      </c>
      <c r="AH12" s="18">
        <f>'Monthly trend by make 2024'!D68</f>
        <v>162083</v>
      </c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  <c r="BC12" s="103"/>
      <c r="BD12" s="103"/>
    </row>
    <row r="13" spans="1:56">
      <c r="A13" s="22" t="s">
        <v>11</v>
      </c>
      <c r="B13" s="23">
        <f>SUM(B10:B12)</f>
        <v>716159</v>
      </c>
      <c r="C13" s="23">
        <f t="shared" ref="C13:M13" si="0">SUM(C10:C12)</f>
        <v>589109</v>
      </c>
      <c r="D13" s="23">
        <f t="shared" si="0"/>
        <v>518188</v>
      </c>
      <c r="E13" s="23">
        <f t="shared" si="0"/>
        <v>530838</v>
      </c>
      <c r="F13" s="23">
        <f t="shared" si="0"/>
        <v>537674</v>
      </c>
      <c r="G13" s="23">
        <f t="shared" si="0"/>
        <v>617449</v>
      </c>
      <c r="H13" s="23">
        <f t="shared" si="0"/>
        <v>726894</v>
      </c>
      <c r="I13" s="23">
        <f t="shared" si="0"/>
        <v>694328</v>
      </c>
      <c r="J13" s="23">
        <f t="shared" si="0"/>
        <v>767660</v>
      </c>
      <c r="K13" s="23">
        <f t="shared" si="0"/>
        <v>748490</v>
      </c>
      <c r="L13" s="23">
        <f t="shared" si="0"/>
        <v>656792</v>
      </c>
      <c r="M13" s="23">
        <f t="shared" si="0"/>
        <v>695368</v>
      </c>
      <c r="N13" s="23">
        <f t="shared" ref="N13:W13" si="1">SUM(N10:N12)</f>
        <v>677488</v>
      </c>
      <c r="O13" s="23">
        <f t="shared" si="1"/>
        <v>642495</v>
      </c>
      <c r="P13" s="23">
        <f t="shared" si="1"/>
        <v>704115</v>
      </c>
      <c r="Q13" s="23">
        <f t="shared" si="1"/>
        <v>737377</v>
      </c>
      <c r="R13" s="23">
        <f t="shared" si="1"/>
        <v>666721</v>
      </c>
      <c r="S13" s="23">
        <f t="shared" si="1"/>
        <v>540198</v>
      </c>
      <c r="T13" s="23">
        <f t="shared" si="1"/>
        <v>668020</v>
      </c>
      <c r="U13" s="23">
        <f t="shared" si="1"/>
        <v>515073</v>
      </c>
      <c r="V13" s="23">
        <f t="shared" si="1"/>
        <v>407829</v>
      </c>
      <c r="W13" s="23">
        <f t="shared" si="1"/>
        <v>355818</v>
      </c>
      <c r="X13" s="23">
        <f t="shared" ref="X13:AC13" si="2">SUM(X10:X12)</f>
        <v>377629</v>
      </c>
      <c r="Y13" s="23">
        <f t="shared" si="2"/>
        <v>429600</v>
      </c>
      <c r="Z13" s="23">
        <f t="shared" si="2"/>
        <v>520357</v>
      </c>
      <c r="AA13" s="23">
        <f t="shared" si="2"/>
        <v>583164</v>
      </c>
      <c r="AB13" s="23">
        <f t="shared" si="2"/>
        <v>574799</v>
      </c>
      <c r="AC13" s="23">
        <f t="shared" si="2"/>
        <v>538067</v>
      </c>
      <c r="AD13" s="23">
        <f>SUM(AD10:AD12)</f>
        <v>347409</v>
      </c>
      <c r="AE13" s="23">
        <v>447246</v>
      </c>
      <c r="AF13" s="23">
        <v>338319</v>
      </c>
      <c r="AG13" s="23">
        <f>SUM(AG10:AG12)</f>
        <v>427057</v>
      </c>
      <c r="AH13" s="23">
        <f>SUM(AH10:AH12)</f>
        <v>451261</v>
      </c>
      <c r="AI13" s="103"/>
      <c r="AJ13" s="103"/>
      <c r="AK13" s="103"/>
      <c r="AL13" s="103"/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/>
    </row>
    <row r="14" spans="1:56">
      <c r="A14" s="16" t="s">
        <v>12</v>
      </c>
      <c r="B14" s="17" t="s">
        <v>38</v>
      </c>
      <c r="C14" s="17">
        <v>154578</v>
      </c>
      <c r="D14" s="17">
        <v>135412</v>
      </c>
      <c r="E14" s="17">
        <v>141129</v>
      </c>
      <c r="F14" s="17">
        <v>152156</v>
      </c>
      <c r="G14" s="17">
        <v>228989</v>
      </c>
      <c r="H14" s="17">
        <v>229442</v>
      </c>
      <c r="I14" s="15">
        <v>222826</v>
      </c>
      <c r="J14" s="24">
        <v>213827</v>
      </c>
      <c r="K14" s="15">
        <v>220797</v>
      </c>
      <c r="L14" s="18">
        <v>193976</v>
      </c>
      <c r="M14" s="18">
        <v>183787</v>
      </c>
      <c r="N14" s="18">
        <v>208769</v>
      </c>
      <c r="O14" s="18">
        <v>197715</v>
      </c>
      <c r="P14" s="18">
        <v>187508</v>
      </c>
      <c r="Q14" s="18">
        <v>207777</v>
      </c>
      <c r="R14" s="18">
        <v>203748</v>
      </c>
      <c r="S14" s="18">
        <v>189661</v>
      </c>
      <c r="T14" s="18">
        <v>160920</v>
      </c>
      <c r="U14" s="83">
        <v>158171</v>
      </c>
      <c r="V14" s="83">
        <v>130320</v>
      </c>
      <c r="W14" s="83">
        <v>116838</v>
      </c>
      <c r="X14" s="83">
        <v>119850</v>
      </c>
      <c r="Y14" s="83">
        <v>149693</v>
      </c>
      <c r="Z14" s="18">
        <v>168132</v>
      </c>
      <c r="AA14" s="18">
        <v>160969</v>
      </c>
      <c r="AB14" s="18">
        <v>171886</v>
      </c>
      <c r="AC14" s="18">
        <f>'Monthly trend by make 2019'!E65</f>
        <v>174924</v>
      </c>
      <c r="AD14" s="18">
        <v>4295</v>
      </c>
      <c r="AE14" s="18">
        <v>145243</v>
      </c>
      <c r="AF14" s="18">
        <v>97365</v>
      </c>
      <c r="AG14" s="18">
        <f>'Monthly trend by make 2023'!E68</f>
        <v>125884</v>
      </c>
      <c r="AH14" s="18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/>
    </row>
    <row r="15" spans="1:56">
      <c r="A15" s="16" t="s">
        <v>13</v>
      </c>
      <c r="B15" s="17">
        <v>227378</v>
      </c>
      <c r="C15" s="17">
        <v>144243</v>
      </c>
      <c r="D15" s="17">
        <v>159909</v>
      </c>
      <c r="E15" s="17">
        <v>167720</v>
      </c>
      <c r="F15" s="17">
        <v>162798</v>
      </c>
      <c r="G15" s="17">
        <v>230822</v>
      </c>
      <c r="H15" s="17">
        <v>209554</v>
      </c>
      <c r="I15" s="18">
        <v>217648</v>
      </c>
      <c r="J15" s="19">
        <v>236914</v>
      </c>
      <c r="K15" s="18">
        <v>234924</v>
      </c>
      <c r="L15" s="18">
        <v>207677</v>
      </c>
      <c r="M15" s="18">
        <v>184860</v>
      </c>
      <c r="N15" s="18">
        <v>207022</v>
      </c>
      <c r="O15" s="18">
        <v>151133</v>
      </c>
      <c r="P15" s="18">
        <v>228643</v>
      </c>
      <c r="Q15" s="18">
        <v>248195</v>
      </c>
      <c r="R15" s="18">
        <v>206406</v>
      </c>
      <c r="S15" s="18">
        <v>189876</v>
      </c>
      <c r="T15" s="18">
        <v>164704</v>
      </c>
      <c r="U15" s="18">
        <v>171642</v>
      </c>
      <c r="V15" s="18">
        <v>147938</v>
      </c>
      <c r="W15" s="18">
        <v>136850</v>
      </c>
      <c r="X15" s="18">
        <v>132312</v>
      </c>
      <c r="Y15" s="18">
        <v>147405</v>
      </c>
      <c r="Z15" s="18">
        <v>188657</v>
      </c>
      <c r="AA15" s="18">
        <v>204806</v>
      </c>
      <c r="AB15" s="18">
        <v>199693</v>
      </c>
      <c r="AC15" s="18">
        <f>'Monthly trend by make 2019'!F65</f>
        <v>197882</v>
      </c>
      <c r="AD15" s="18">
        <v>99842</v>
      </c>
      <c r="AE15" s="18">
        <v>142932</v>
      </c>
      <c r="AF15" s="18">
        <v>121349</v>
      </c>
      <c r="AG15" s="18">
        <f>'Monthly trend by make 2023'!F68</f>
        <v>149482</v>
      </c>
      <c r="AH15" s="18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</row>
    <row r="16" spans="1:56">
      <c r="A16" s="16" t="s">
        <v>14</v>
      </c>
      <c r="B16" s="17">
        <v>236386</v>
      </c>
      <c r="C16" s="17">
        <v>152615</v>
      </c>
      <c r="D16" s="17">
        <v>155103</v>
      </c>
      <c r="E16" s="17">
        <v>160806</v>
      </c>
      <c r="F16" s="17">
        <v>148122</v>
      </c>
      <c r="G16" s="17">
        <v>219428</v>
      </c>
      <c r="H16" s="17">
        <v>211401</v>
      </c>
      <c r="I16" s="20">
        <v>230294</v>
      </c>
      <c r="J16" s="21">
        <v>198694</v>
      </c>
      <c r="K16" s="20">
        <v>217685</v>
      </c>
      <c r="L16" s="18">
        <v>180406</v>
      </c>
      <c r="M16" s="18">
        <v>190135</v>
      </c>
      <c r="N16" s="18">
        <v>198273</v>
      </c>
      <c r="O16" s="18">
        <v>236488</v>
      </c>
      <c r="P16" s="18">
        <v>209265</v>
      </c>
      <c r="Q16" s="18">
        <v>228925</v>
      </c>
      <c r="R16" s="18">
        <v>186257</v>
      </c>
      <c r="S16" s="18">
        <v>210970</v>
      </c>
      <c r="T16" s="18">
        <v>171753</v>
      </c>
      <c r="U16" s="18">
        <v>169937</v>
      </c>
      <c r="V16" s="18">
        <v>129113</v>
      </c>
      <c r="W16" s="18">
        <v>122815</v>
      </c>
      <c r="X16" s="18">
        <v>128272</v>
      </c>
      <c r="Y16" s="18">
        <v>147652</v>
      </c>
      <c r="Z16" s="18">
        <v>166232</v>
      </c>
      <c r="AA16" s="18">
        <v>188363</v>
      </c>
      <c r="AB16" s="18">
        <v>175271</v>
      </c>
      <c r="AC16" s="18">
        <f>'Monthly trend by make 2019'!G65</f>
        <v>172313</v>
      </c>
      <c r="AD16" s="18">
        <v>132691</v>
      </c>
      <c r="AE16" s="18">
        <v>149671</v>
      </c>
      <c r="AF16" s="18">
        <v>127232</v>
      </c>
      <c r="AG16" s="18">
        <f>'Monthly trend by make 2023'!G68</f>
        <v>139150</v>
      </c>
      <c r="AH16" s="18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</row>
    <row r="17" spans="1:58">
      <c r="A17" s="22" t="s">
        <v>15</v>
      </c>
      <c r="B17" s="23" t="e">
        <f t="shared" ref="B17:T17" si="3">+B14+B15+B16</f>
        <v>#VALUE!</v>
      </c>
      <c r="C17" s="23">
        <f t="shared" si="3"/>
        <v>451436</v>
      </c>
      <c r="D17" s="23">
        <f t="shared" si="3"/>
        <v>450424</v>
      </c>
      <c r="E17" s="23">
        <f t="shared" si="3"/>
        <v>469655</v>
      </c>
      <c r="F17" s="23">
        <f t="shared" si="3"/>
        <v>463076</v>
      </c>
      <c r="G17" s="23">
        <f t="shared" si="3"/>
        <v>679239</v>
      </c>
      <c r="H17" s="23">
        <f t="shared" si="3"/>
        <v>650397</v>
      </c>
      <c r="I17" s="23">
        <f t="shared" si="3"/>
        <v>670768</v>
      </c>
      <c r="J17" s="23">
        <f t="shared" si="3"/>
        <v>649435</v>
      </c>
      <c r="K17" s="23">
        <f t="shared" si="3"/>
        <v>673406</v>
      </c>
      <c r="L17" s="23">
        <f t="shared" si="3"/>
        <v>582059</v>
      </c>
      <c r="M17" s="23">
        <f t="shared" si="3"/>
        <v>558782</v>
      </c>
      <c r="N17" s="23">
        <f t="shared" si="3"/>
        <v>614064</v>
      </c>
      <c r="O17" s="23">
        <f t="shared" si="3"/>
        <v>585336</v>
      </c>
      <c r="P17" s="23">
        <f t="shared" si="3"/>
        <v>625416</v>
      </c>
      <c r="Q17" s="23">
        <f t="shared" si="3"/>
        <v>684897</v>
      </c>
      <c r="R17" s="23">
        <f t="shared" si="3"/>
        <v>596411</v>
      </c>
      <c r="S17" s="23">
        <f t="shared" si="3"/>
        <v>590507</v>
      </c>
      <c r="T17" s="23">
        <f t="shared" si="3"/>
        <v>497377</v>
      </c>
      <c r="U17" s="23">
        <f t="shared" ref="U17:Y17" si="4">+U14+U15+U16</f>
        <v>499750</v>
      </c>
      <c r="V17" s="23">
        <f t="shared" si="4"/>
        <v>407371</v>
      </c>
      <c r="W17" s="23">
        <f t="shared" si="4"/>
        <v>376503</v>
      </c>
      <c r="X17" s="23">
        <f t="shared" si="4"/>
        <v>380434</v>
      </c>
      <c r="Y17" s="23">
        <f t="shared" si="4"/>
        <v>444750</v>
      </c>
      <c r="Z17" s="23">
        <f t="shared" ref="Z17:AD17" si="5">+Z14+Z15+Z16</f>
        <v>523021</v>
      </c>
      <c r="AA17" s="23">
        <f t="shared" si="5"/>
        <v>554138</v>
      </c>
      <c r="AB17" s="23">
        <f t="shared" si="5"/>
        <v>546850</v>
      </c>
      <c r="AC17" s="23">
        <f t="shared" si="5"/>
        <v>545119</v>
      </c>
      <c r="AD17" s="23">
        <f t="shared" si="5"/>
        <v>236828</v>
      </c>
      <c r="AE17" s="23">
        <v>437846</v>
      </c>
      <c r="AF17" s="23">
        <v>345946</v>
      </c>
      <c r="AG17" s="23">
        <f>SUM(AG14:AG16)</f>
        <v>414516</v>
      </c>
      <c r="AH17" s="2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</row>
    <row r="18" spans="1:58">
      <c r="A18" s="22" t="s">
        <v>16</v>
      </c>
      <c r="B18" s="23" t="e">
        <f t="shared" ref="B18:T18" si="6">+B17+B13</f>
        <v>#VALUE!</v>
      </c>
      <c r="C18" s="23">
        <f t="shared" si="6"/>
        <v>1040545</v>
      </c>
      <c r="D18" s="23">
        <f t="shared" si="6"/>
        <v>968612</v>
      </c>
      <c r="E18" s="23">
        <f t="shared" si="6"/>
        <v>1000493</v>
      </c>
      <c r="F18" s="23">
        <f t="shared" si="6"/>
        <v>1000750</v>
      </c>
      <c r="G18" s="23">
        <f t="shared" si="6"/>
        <v>1296688</v>
      </c>
      <c r="H18" s="23">
        <f t="shared" si="6"/>
        <v>1377291</v>
      </c>
      <c r="I18" s="23">
        <f t="shared" si="6"/>
        <v>1365096</v>
      </c>
      <c r="J18" s="23">
        <f t="shared" si="6"/>
        <v>1417095</v>
      </c>
      <c r="K18" s="23">
        <f t="shared" si="6"/>
        <v>1421896</v>
      </c>
      <c r="L18" s="23">
        <f t="shared" si="6"/>
        <v>1238851</v>
      </c>
      <c r="M18" s="23">
        <f t="shared" si="6"/>
        <v>1254150</v>
      </c>
      <c r="N18" s="23">
        <f t="shared" si="6"/>
        <v>1291552</v>
      </c>
      <c r="O18" s="23">
        <f t="shared" si="6"/>
        <v>1227831</v>
      </c>
      <c r="P18" s="23">
        <f t="shared" si="6"/>
        <v>1329531</v>
      </c>
      <c r="Q18" s="23">
        <f t="shared" si="6"/>
        <v>1422274</v>
      </c>
      <c r="R18" s="23">
        <f t="shared" si="6"/>
        <v>1263132</v>
      </c>
      <c r="S18" s="23">
        <f t="shared" si="6"/>
        <v>1130705</v>
      </c>
      <c r="T18" s="23">
        <f t="shared" si="6"/>
        <v>1165397</v>
      </c>
      <c r="U18" s="23">
        <f t="shared" ref="U18:Y18" si="7">+U17+U13</f>
        <v>1014823</v>
      </c>
      <c r="V18" s="23">
        <f t="shared" si="7"/>
        <v>815200</v>
      </c>
      <c r="W18" s="23">
        <f t="shared" si="7"/>
        <v>732321</v>
      </c>
      <c r="X18" s="23">
        <f t="shared" si="7"/>
        <v>758063</v>
      </c>
      <c r="Y18" s="23">
        <f t="shared" si="7"/>
        <v>874350</v>
      </c>
      <c r="Z18" s="23">
        <f t="shared" ref="Z18:AD18" si="8">+Z17+Z13</f>
        <v>1043378</v>
      </c>
      <c r="AA18" s="23">
        <f t="shared" si="8"/>
        <v>1137302</v>
      </c>
      <c r="AB18" s="23">
        <f t="shared" si="8"/>
        <v>1121649</v>
      </c>
      <c r="AC18" s="23">
        <f t="shared" si="8"/>
        <v>1083186</v>
      </c>
      <c r="AD18" s="23">
        <f t="shared" si="8"/>
        <v>584237</v>
      </c>
      <c r="AE18" s="23">
        <v>885092</v>
      </c>
      <c r="AF18" s="23">
        <v>684265</v>
      </c>
      <c r="AG18" s="23">
        <f>+AG17+AG13</f>
        <v>841573</v>
      </c>
      <c r="AH18" s="2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</row>
    <row r="19" spans="1:58">
      <c r="A19" s="16" t="s">
        <v>17</v>
      </c>
      <c r="B19" s="17">
        <v>234931</v>
      </c>
      <c r="C19" s="17">
        <v>151859</v>
      </c>
      <c r="D19" s="17">
        <v>147731</v>
      </c>
      <c r="E19" s="17">
        <v>156190</v>
      </c>
      <c r="F19" s="17">
        <v>160158</v>
      </c>
      <c r="G19" s="17">
        <v>246590</v>
      </c>
      <c r="H19" s="17">
        <v>256570</v>
      </c>
      <c r="I19" s="15">
        <v>231638</v>
      </c>
      <c r="J19" s="25">
        <v>223320</v>
      </c>
      <c r="K19" s="18">
        <v>216085</v>
      </c>
      <c r="L19" s="18">
        <v>204490</v>
      </c>
      <c r="M19" s="18">
        <v>219450</v>
      </c>
      <c r="N19" s="18">
        <v>208793</v>
      </c>
      <c r="O19" s="18">
        <v>214088</v>
      </c>
      <c r="P19" s="18">
        <v>192083</v>
      </c>
      <c r="Q19" s="18">
        <v>214194</v>
      </c>
      <c r="R19" s="18">
        <v>193017</v>
      </c>
      <c r="S19" s="18">
        <v>206332</v>
      </c>
      <c r="T19" s="18">
        <v>153886</v>
      </c>
      <c r="U19" s="18">
        <v>138510</v>
      </c>
      <c r="V19" s="18">
        <v>109616</v>
      </c>
      <c r="W19" s="18">
        <v>108339</v>
      </c>
      <c r="X19" s="18">
        <v>114793</v>
      </c>
      <c r="Y19" s="18">
        <v>132473</v>
      </c>
      <c r="Z19" s="18">
        <v>137223</v>
      </c>
      <c r="AA19" s="18">
        <v>145944</v>
      </c>
      <c r="AB19" s="18">
        <v>152949</v>
      </c>
      <c r="AC19" s="18">
        <f>'Monthly trend by make 2019'!H65</f>
        <v>153336</v>
      </c>
      <c r="AD19" s="18">
        <v>136769</v>
      </c>
      <c r="AE19" s="18">
        <v>110515</v>
      </c>
      <c r="AF19" s="18">
        <v>109611</v>
      </c>
      <c r="AG19" s="18">
        <f>'Monthly trend by make 2023'!H68</f>
        <v>119247</v>
      </c>
      <c r="AH19" s="18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</row>
    <row r="20" spans="1:58">
      <c r="A20" s="16" t="s">
        <v>18</v>
      </c>
      <c r="B20" s="17">
        <v>80218</v>
      </c>
      <c r="C20" s="26">
        <v>66509</v>
      </c>
      <c r="D20" s="17">
        <v>73023</v>
      </c>
      <c r="E20" s="17">
        <v>80223</v>
      </c>
      <c r="F20" s="17">
        <v>73249</v>
      </c>
      <c r="G20" s="17">
        <v>108150</v>
      </c>
      <c r="H20" s="17">
        <v>99465</v>
      </c>
      <c r="I20" s="18">
        <v>94203</v>
      </c>
      <c r="J20" s="17">
        <v>111683</v>
      </c>
      <c r="K20" s="18">
        <v>107329</v>
      </c>
      <c r="L20" s="18">
        <v>100615</v>
      </c>
      <c r="M20" s="18">
        <v>89732</v>
      </c>
      <c r="N20" s="18">
        <v>86121</v>
      </c>
      <c r="O20" s="18">
        <v>98133</v>
      </c>
      <c r="P20" s="18">
        <v>97168</v>
      </c>
      <c r="Q20" s="18">
        <v>104860</v>
      </c>
      <c r="R20" s="18">
        <v>77905</v>
      </c>
      <c r="S20" s="18">
        <v>85122</v>
      </c>
      <c r="T20" s="18">
        <v>69262</v>
      </c>
      <c r="U20" s="18">
        <v>70764</v>
      </c>
      <c r="V20" s="18">
        <v>56715</v>
      </c>
      <c r="W20" s="18">
        <v>53296</v>
      </c>
      <c r="X20" s="18">
        <v>53505</v>
      </c>
      <c r="Y20" s="18">
        <v>59584</v>
      </c>
      <c r="Z20" s="18">
        <v>72004</v>
      </c>
      <c r="AA20" s="18">
        <v>83638</v>
      </c>
      <c r="AB20" s="18">
        <v>91791</v>
      </c>
      <c r="AC20" s="18">
        <f>'Monthly trend by make 2019'!I65</f>
        <v>89186</v>
      </c>
      <c r="AD20" s="18">
        <v>88973</v>
      </c>
      <c r="AE20" s="18">
        <v>64767</v>
      </c>
      <c r="AF20" s="18">
        <v>71211</v>
      </c>
      <c r="AG20" s="18">
        <f>'Monthly trend by make 2023'!I68</f>
        <v>79787</v>
      </c>
      <c r="AH20" s="18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21"/>
      <c r="BA20" s="103"/>
      <c r="BB20" s="103"/>
      <c r="BC20" s="103"/>
      <c r="BD20" s="103"/>
    </row>
    <row r="21" spans="1:58">
      <c r="A21" s="16" t="s">
        <v>19</v>
      </c>
      <c r="B21" s="17">
        <v>149948</v>
      </c>
      <c r="C21" s="17">
        <v>117329</v>
      </c>
      <c r="D21" s="17">
        <v>124535</v>
      </c>
      <c r="E21" s="17">
        <v>127038</v>
      </c>
      <c r="F21" s="17">
        <v>114832</v>
      </c>
      <c r="G21" s="17">
        <v>205011</v>
      </c>
      <c r="H21" s="17">
        <v>176288</v>
      </c>
      <c r="I21" s="20">
        <v>169447</v>
      </c>
      <c r="J21" s="17">
        <v>183096</v>
      </c>
      <c r="K21" s="18">
        <v>159738</v>
      </c>
      <c r="L21" s="18">
        <v>165982</v>
      </c>
      <c r="M21" s="18">
        <v>181015</v>
      </c>
      <c r="N21" s="18">
        <v>180445</v>
      </c>
      <c r="O21" s="18">
        <v>188417</v>
      </c>
      <c r="P21" s="18">
        <v>184406</v>
      </c>
      <c r="Q21" s="18">
        <v>186381</v>
      </c>
      <c r="R21" s="18">
        <v>177467</v>
      </c>
      <c r="S21" s="18">
        <v>190386</v>
      </c>
      <c r="T21" s="18">
        <v>155231</v>
      </c>
      <c r="U21" s="18">
        <v>147021</v>
      </c>
      <c r="V21" s="18">
        <v>109543</v>
      </c>
      <c r="W21" s="18">
        <v>106940</v>
      </c>
      <c r="X21" s="18">
        <v>111027</v>
      </c>
      <c r="Y21" s="18">
        <v>130818</v>
      </c>
      <c r="Z21" s="18">
        <v>154393</v>
      </c>
      <c r="AA21" s="18">
        <v>167469</v>
      </c>
      <c r="AB21" s="18">
        <v>125354</v>
      </c>
      <c r="AC21" s="18">
        <f>'Monthly trend by make 2019'!J65</f>
        <v>142532</v>
      </c>
      <c r="AD21" s="18">
        <v>156357</v>
      </c>
      <c r="AE21" s="18">
        <v>105318</v>
      </c>
      <c r="AF21" s="18">
        <v>110998</v>
      </c>
      <c r="AG21" s="18">
        <f>'Monthly trend by make 2023'!J68</f>
        <v>136315</v>
      </c>
      <c r="AH21" s="18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21"/>
      <c r="BA21" s="103"/>
      <c r="BB21" s="103"/>
      <c r="BC21" s="103"/>
      <c r="BD21" s="103"/>
    </row>
    <row r="22" spans="1:58">
      <c r="A22" s="22" t="s">
        <v>20</v>
      </c>
      <c r="B22" s="23">
        <f t="shared" ref="B22:P22" si="9">+B19+B20+B21</f>
        <v>465097</v>
      </c>
      <c r="C22" s="23">
        <f t="shared" si="9"/>
        <v>335697</v>
      </c>
      <c r="D22" s="23">
        <f t="shared" si="9"/>
        <v>345289</v>
      </c>
      <c r="E22" s="23">
        <f t="shared" si="9"/>
        <v>363451</v>
      </c>
      <c r="F22" s="23">
        <f t="shared" si="9"/>
        <v>348239</v>
      </c>
      <c r="G22" s="23">
        <f t="shared" si="9"/>
        <v>559751</v>
      </c>
      <c r="H22" s="23">
        <f t="shared" si="9"/>
        <v>532323</v>
      </c>
      <c r="I22" s="23">
        <f t="shared" si="9"/>
        <v>495288</v>
      </c>
      <c r="J22" s="23">
        <f t="shared" si="9"/>
        <v>518099</v>
      </c>
      <c r="K22" s="23">
        <f t="shared" si="9"/>
        <v>483152</v>
      </c>
      <c r="L22" s="23">
        <f t="shared" si="9"/>
        <v>471087</v>
      </c>
      <c r="M22" s="23">
        <f t="shared" si="9"/>
        <v>490197</v>
      </c>
      <c r="N22" s="23">
        <f t="shared" si="9"/>
        <v>475359</v>
      </c>
      <c r="O22" s="23">
        <f t="shared" si="9"/>
        <v>500638</v>
      </c>
      <c r="P22" s="23">
        <f t="shared" si="9"/>
        <v>473657</v>
      </c>
      <c r="Q22" s="23">
        <f t="shared" ref="Q22:Z22" si="10">SUM(Q19:Q21)</f>
        <v>505435</v>
      </c>
      <c r="R22" s="23">
        <f t="shared" si="10"/>
        <v>448389</v>
      </c>
      <c r="S22" s="23">
        <f t="shared" si="10"/>
        <v>481840</v>
      </c>
      <c r="T22" s="23">
        <f t="shared" si="10"/>
        <v>378379</v>
      </c>
      <c r="U22" s="23">
        <f t="shared" si="10"/>
        <v>356295</v>
      </c>
      <c r="V22" s="23">
        <f t="shared" si="10"/>
        <v>275874</v>
      </c>
      <c r="W22" s="23">
        <f t="shared" si="10"/>
        <v>268575</v>
      </c>
      <c r="X22" s="23">
        <f t="shared" si="10"/>
        <v>279325</v>
      </c>
      <c r="Y22" s="23">
        <f t="shared" si="10"/>
        <v>322875</v>
      </c>
      <c r="Z22" s="23">
        <f t="shared" si="10"/>
        <v>363620</v>
      </c>
      <c r="AA22" s="23">
        <f t="shared" ref="AA22:AB22" si="11">SUM(AA19:AA21)</f>
        <v>397051</v>
      </c>
      <c r="AB22" s="23">
        <f t="shared" si="11"/>
        <v>370094</v>
      </c>
      <c r="AC22" s="23">
        <f t="shared" ref="AC22" si="12">SUM(AC19:AC21)</f>
        <v>385054</v>
      </c>
      <c r="AD22" s="23">
        <f t="shared" ref="AD22" si="13">SUM(AD19:AD21)</f>
        <v>382099</v>
      </c>
      <c r="AE22" s="23">
        <v>280600</v>
      </c>
      <c r="AF22" s="23">
        <v>291820</v>
      </c>
      <c r="AG22" s="23">
        <f>SUM(AG19:AG21)</f>
        <v>335349</v>
      </c>
      <c r="AH22" s="23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21"/>
      <c r="BA22" s="103"/>
      <c r="BB22" s="103"/>
      <c r="BC22" s="103"/>
      <c r="BD22" s="103"/>
    </row>
    <row r="23" spans="1:58">
      <c r="A23" s="16" t="s">
        <v>21</v>
      </c>
      <c r="B23" s="17">
        <v>191253</v>
      </c>
      <c r="C23" s="17">
        <v>122863</v>
      </c>
      <c r="D23" s="17">
        <v>131136</v>
      </c>
      <c r="E23" s="26">
        <v>117765</v>
      </c>
      <c r="F23" s="17">
        <v>144853</v>
      </c>
      <c r="G23" s="17">
        <v>228629</v>
      </c>
      <c r="H23" s="17">
        <v>180741</v>
      </c>
      <c r="I23" s="15">
        <v>183905</v>
      </c>
      <c r="J23" s="17">
        <v>188091</v>
      </c>
      <c r="K23" s="18">
        <v>198363</v>
      </c>
      <c r="L23" s="15">
        <v>192258</v>
      </c>
      <c r="M23" s="15">
        <v>190100</v>
      </c>
      <c r="N23" s="15">
        <v>175181</v>
      </c>
      <c r="O23" s="15">
        <v>186745</v>
      </c>
      <c r="P23" s="15">
        <v>189235</v>
      </c>
      <c r="Q23" s="15">
        <v>207048</v>
      </c>
      <c r="R23" s="15">
        <v>169031</v>
      </c>
      <c r="S23" s="15">
        <v>196326</v>
      </c>
      <c r="T23" s="15">
        <v>140418</v>
      </c>
      <c r="U23" s="15">
        <v>133411</v>
      </c>
      <c r="V23" s="15">
        <v>117398</v>
      </c>
      <c r="W23" s="15">
        <v>111466</v>
      </c>
      <c r="X23" s="15">
        <v>122445</v>
      </c>
      <c r="Y23" s="15">
        <v>133606</v>
      </c>
      <c r="Z23" s="15">
        <v>147435</v>
      </c>
      <c r="AA23" s="15">
        <v>158417</v>
      </c>
      <c r="AB23" s="15">
        <v>147038</v>
      </c>
      <c r="AC23" s="15">
        <f>'Monthly trend by make 2019'!K65</f>
        <v>157262</v>
      </c>
      <c r="AD23" s="18">
        <v>157188</v>
      </c>
      <c r="AE23" s="18">
        <v>101103</v>
      </c>
      <c r="AF23" s="18">
        <v>115852</v>
      </c>
      <c r="AG23" s="18">
        <f>'Monthly trend by make 2023'!K68</f>
        <v>139075</v>
      </c>
      <c r="AH23" s="18"/>
      <c r="AI23" s="105"/>
      <c r="AJ23" s="105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105"/>
      <c r="AW23" s="105"/>
      <c r="AX23" s="105"/>
      <c r="AY23" s="105"/>
      <c r="AZ23" s="121"/>
      <c r="BA23" s="103"/>
      <c r="BB23" s="103"/>
      <c r="BC23" s="103"/>
      <c r="BD23" s="103"/>
      <c r="BE23" s="96"/>
    </row>
    <row r="24" spans="1:58">
      <c r="A24" s="27" t="s">
        <v>22</v>
      </c>
      <c r="B24" s="19">
        <v>150787</v>
      </c>
      <c r="C24" s="17">
        <v>114038</v>
      </c>
      <c r="D24" s="17">
        <v>133149</v>
      </c>
      <c r="E24" s="17">
        <v>151379</v>
      </c>
      <c r="F24" s="17">
        <v>129955</v>
      </c>
      <c r="G24" s="17">
        <v>187794</v>
      </c>
      <c r="H24" s="17">
        <v>173521</v>
      </c>
      <c r="I24" s="18">
        <v>170767</v>
      </c>
      <c r="J24" s="17">
        <v>176500</v>
      </c>
      <c r="K24" s="18">
        <v>178812</v>
      </c>
      <c r="L24" s="18">
        <v>179355</v>
      </c>
      <c r="M24" s="18">
        <v>170131</v>
      </c>
      <c r="N24" s="18">
        <v>172213</v>
      </c>
      <c r="O24" s="18">
        <v>179411</v>
      </c>
      <c r="P24" s="18">
        <v>192726</v>
      </c>
      <c r="Q24" s="18">
        <v>196125</v>
      </c>
      <c r="R24" s="28">
        <v>139413</v>
      </c>
      <c r="S24" s="28">
        <v>184101</v>
      </c>
      <c r="T24" s="28">
        <v>146088</v>
      </c>
      <c r="U24" s="28">
        <v>133283</v>
      </c>
      <c r="V24" s="28">
        <v>107058</v>
      </c>
      <c r="W24" s="28">
        <v>102871</v>
      </c>
      <c r="X24" s="28">
        <v>108546</v>
      </c>
      <c r="Y24" s="28">
        <v>134790</v>
      </c>
      <c r="Z24" s="28">
        <v>146397</v>
      </c>
      <c r="AA24" s="28">
        <v>156886</v>
      </c>
      <c r="AB24" s="28">
        <v>147387</v>
      </c>
      <c r="AC24" s="28">
        <f>'Monthly trend by make 2019'!L65</f>
        <v>151001</v>
      </c>
      <c r="AD24" s="28">
        <v>138612</v>
      </c>
      <c r="AE24" s="28">
        <v>104519</v>
      </c>
      <c r="AF24" s="18">
        <v>119871</v>
      </c>
      <c r="AG24" s="18">
        <f>'Monthly trend by make 2023'!L68</f>
        <v>139317</v>
      </c>
      <c r="AH24" s="18"/>
      <c r="AZ24" s="121"/>
      <c r="BA24" s="103"/>
      <c r="BB24" s="103"/>
    </row>
    <row r="25" spans="1:58" ht="13.5" customHeight="1">
      <c r="A25" s="29" t="s">
        <v>23</v>
      </c>
      <c r="B25" s="30">
        <v>143568</v>
      </c>
      <c r="C25" s="17">
        <v>80180</v>
      </c>
      <c r="D25" s="17">
        <v>94223</v>
      </c>
      <c r="E25" s="17">
        <v>99114</v>
      </c>
      <c r="F25" s="17">
        <v>108390</v>
      </c>
      <c r="G25" s="17">
        <v>130835</v>
      </c>
      <c r="H25" s="17">
        <v>114640</v>
      </c>
      <c r="I25" s="31">
        <v>123352</v>
      </c>
      <c r="J25" s="17">
        <v>123236</v>
      </c>
      <c r="K25" s="18">
        <v>131155</v>
      </c>
      <c r="L25" s="20">
        <v>198061</v>
      </c>
      <c r="M25" s="20">
        <v>142466</v>
      </c>
      <c r="N25" s="20">
        <v>150384</v>
      </c>
      <c r="O25" s="20">
        <v>142819</v>
      </c>
      <c r="P25" s="20">
        <v>140903</v>
      </c>
      <c r="Q25" s="20">
        <v>162223</v>
      </c>
      <c r="R25" s="20">
        <v>141715</v>
      </c>
      <c r="S25" s="20">
        <v>166493</v>
      </c>
      <c r="T25" s="20">
        <v>131298</v>
      </c>
      <c r="U25" s="28">
        <v>111928</v>
      </c>
      <c r="V25" s="28">
        <v>87478</v>
      </c>
      <c r="W25" s="28">
        <v>89415</v>
      </c>
      <c r="X25" s="28">
        <v>92199</v>
      </c>
      <c r="Y25" s="28">
        <v>110056</v>
      </c>
      <c r="Z25" s="28">
        <v>125062</v>
      </c>
      <c r="AA25" s="28">
        <v>121689</v>
      </c>
      <c r="AB25" s="28">
        <v>124535</v>
      </c>
      <c r="AC25" s="28">
        <f>'Monthly trend by make 2019'!M65</f>
        <v>140448</v>
      </c>
      <c r="AD25" s="28">
        <v>119621</v>
      </c>
      <c r="AE25" s="28">
        <v>86718</v>
      </c>
      <c r="AF25" s="28">
        <v>104965</v>
      </c>
      <c r="AG25" s="18">
        <f>'Monthly trend by make 2023'!M68</f>
        <v>111136</v>
      </c>
      <c r="AH25" s="18"/>
      <c r="AZ25" s="121"/>
      <c r="BA25" s="103"/>
      <c r="BB25" s="103"/>
    </row>
    <row r="26" spans="1:58">
      <c r="A26" s="32" t="s">
        <v>24</v>
      </c>
      <c r="B26" s="33">
        <f t="shared" ref="B26:S26" si="14">+B23+B24+B25</f>
        <v>485608</v>
      </c>
      <c r="C26" s="23">
        <f t="shared" si="14"/>
        <v>317081</v>
      </c>
      <c r="D26" s="23">
        <f t="shared" si="14"/>
        <v>358508</v>
      </c>
      <c r="E26" s="23">
        <f t="shared" si="14"/>
        <v>368258</v>
      </c>
      <c r="F26" s="23">
        <f t="shared" si="14"/>
        <v>383198</v>
      </c>
      <c r="G26" s="23">
        <f t="shared" si="14"/>
        <v>547258</v>
      </c>
      <c r="H26" s="23">
        <f t="shared" si="14"/>
        <v>468902</v>
      </c>
      <c r="I26" s="23">
        <f t="shared" si="14"/>
        <v>478024</v>
      </c>
      <c r="J26" s="23">
        <f t="shared" si="14"/>
        <v>487827</v>
      </c>
      <c r="K26" s="23">
        <f t="shared" si="14"/>
        <v>508330</v>
      </c>
      <c r="L26" s="23">
        <f t="shared" si="14"/>
        <v>569674</v>
      </c>
      <c r="M26" s="23">
        <f t="shared" si="14"/>
        <v>502697</v>
      </c>
      <c r="N26" s="23">
        <f t="shared" si="14"/>
        <v>497778</v>
      </c>
      <c r="O26" s="23">
        <f t="shared" si="14"/>
        <v>508975</v>
      </c>
      <c r="P26" s="23">
        <f t="shared" si="14"/>
        <v>522864</v>
      </c>
      <c r="Q26" s="23">
        <f t="shared" si="14"/>
        <v>565396</v>
      </c>
      <c r="R26" s="23">
        <f t="shared" si="14"/>
        <v>450159</v>
      </c>
      <c r="S26" s="23">
        <f t="shared" si="14"/>
        <v>546920</v>
      </c>
      <c r="T26" s="23">
        <f t="shared" ref="T26:Y26" si="15">+T23+T24+T25</f>
        <v>417804</v>
      </c>
      <c r="U26" s="23">
        <f t="shared" si="15"/>
        <v>378622</v>
      </c>
      <c r="V26" s="23">
        <f t="shared" si="15"/>
        <v>311934</v>
      </c>
      <c r="W26" s="23">
        <f t="shared" si="15"/>
        <v>303752</v>
      </c>
      <c r="X26" s="23">
        <f t="shared" si="15"/>
        <v>323190</v>
      </c>
      <c r="Y26" s="23">
        <f t="shared" si="15"/>
        <v>378452</v>
      </c>
      <c r="Z26" s="23">
        <f t="shared" ref="Z26:AA26" si="16">+Z23+Z24+Z25</f>
        <v>418894</v>
      </c>
      <c r="AA26" s="23">
        <f t="shared" si="16"/>
        <v>436992</v>
      </c>
      <c r="AB26" s="23">
        <f t="shared" ref="AB26:AC26" si="17">+AB23+AB24+AB25</f>
        <v>418960</v>
      </c>
      <c r="AC26" s="23">
        <f t="shared" si="17"/>
        <v>448711</v>
      </c>
      <c r="AD26" s="23">
        <f t="shared" ref="AD26" si="18">+AD23+AD24+AD25</f>
        <v>415421</v>
      </c>
      <c r="AE26" s="23">
        <v>292340</v>
      </c>
      <c r="AF26" s="23">
        <v>340688</v>
      </c>
      <c r="AG26" s="23">
        <f>SUM(AG23:AG25)</f>
        <v>389528</v>
      </c>
      <c r="AH26" s="23"/>
      <c r="AZ26" s="121"/>
      <c r="BA26" s="103"/>
      <c r="BB26" s="103"/>
    </row>
    <row r="27" spans="1:58">
      <c r="A27" s="22" t="s">
        <v>97</v>
      </c>
      <c r="B27" s="23">
        <f t="shared" ref="B27:S27" si="19">+B26+B22</f>
        <v>950705</v>
      </c>
      <c r="C27" s="23">
        <f t="shared" si="19"/>
        <v>652778</v>
      </c>
      <c r="D27" s="23">
        <f t="shared" si="19"/>
        <v>703797</v>
      </c>
      <c r="E27" s="23">
        <f t="shared" si="19"/>
        <v>731709</v>
      </c>
      <c r="F27" s="23">
        <f t="shared" si="19"/>
        <v>731437</v>
      </c>
      <c r="G27" s="23">
        <f t="shared" si="19"/>
        <v>1107009</v>
      </c>
      <c r="H27" s="23">
        <f t="shared" si="19"/>
        <v>1001225</v>
      </c>
      <c r="I27" s="23">
        <f t="shared" si="19"/>
        <v>973312</v>
      </c>
      <c r="J27" s="23">
        <f t="shared" si="19"/>
        <v>1005926</v>
      </c>
      <c r="K27" s="23">
        <f t="shared" si="19"/>
        <v>991482</v>
      </c>
      <c r="L27" s="23">
        <f t="shared" si="19"/>
        <v>1040761</v>
      </c>
      <c r="M27" s="23">
        <f t="shared" si="19"/>
        <v>992894</v>
      </c>
      <c r="N27" s="23">
        <f t="shared" si="19"/>
        <v>973137</v>
      </c>
      <c r="O27" s="23">
        <f t="shared" si="19"/>
        <v>1009613</v>
      </c>
      <c r="P27" s="23">
        <f t="shared" si="19"/>
        <v>996521</v>
      </c>
      <c r="Q27" s="23">
        <f t="shared" si="19"/>
        <v>1070831</v>
      </c>
      <c r="R27" s="23">
        <f t="shared" si="19"/>
        <v>898548</v>
      </c>
      <c r="S27" s="23">
        <f t="shared" si="19"/>
        <v>1028760</v>
      </c>
      <c r="T27" s="23">
        <f t="shared" ref="T27:Y27" si="20">+T26+T22</f>
        <v>796183</v>
      </c>
      <c r="U27" s="23">
        <f t="shared" si="20"/>
        <v>734917</v>
      </c>
      <c r="V27" s="23">
        <f t="shared" si="20"/>
        <v>587808</v>
      </c>
      <c r="W27" s="23">
        <f t="shared" si="20"/>
        <v>572327</v>
      </c>
      <c r="X27" s="23">
        <f t="shared" si="20"/>
        <v>602515</v>
      </c>
      <c r="Y27" s="23">
        <f t="shared" si="20"/>
        <v>701327</v>
      </c>
      <c r="Z27" s="23">
        <f t="shared" ref="Z27:AA27" si="21">+Z26+Z22</f>
        <v>782514</v>
      </c>
      <c r="AA27" s="23">
        <f t="shared" si="21"/>
        <v>834043</v>
      </c>
      <c r="AB27" s="23">
        <f t="shared" ref="AB27:AC27" si="22">+AB26+AB22</f>
        <v>789054</v>
      </c>
      <c r="AC27" s="23">
        <f t="shared" si="22"/>
        <v>833765</v>
      </c>
      <c r="AD27" s="23">
        <f t="shared" ref="AD27" si="23">+AD26+AD22</f>
        <v>797520</v>
      </c>
      <c r="AE27" s="23">
        <v>572940</v>
      </c>
      <c r="AF27" s="23">
        <v>632508</v>
      </c>
      <c r="AG27" s="23">
        <f>+AG26+AG22</f>
        <v>724877</v>
      </c>
      <c r="AH27" s="23"/>
      <c r="AZ27" s="103"/>
      <c r="BA27" s="103"/>
      <c r="BB27" s="103"/>
      <c r="BC27" s="103"/>
      <c r="BD27" s="103"/>
      <c r="BE27" s="103"/>
      <c r="BF27" s="103"/>
    </row>
    <row r="28" spans="1:58"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Z28" s="103"/>
      <c r="BA28" s="103"/>
      <c r="BB28" s="103"/>
      <c r="BC28" s="103"/>
      <c r="BD28" s="96"/>
      <c r="BE28" s="96"/>
    </row>
    <row r="29" spans="1:58">
      <c r="A29" s="35" t="s">
        <v>25</v>
      </c>
      <c r="B29" s="36" t="e">
        <f t="shared" ref="B29:N29" si="24">+B18+B22+B26</f>
        <v>#VALUE!</v>
      </c>
      <c r="C29" s="36">
        <f t="shared" si="24"/>
        <v>1693323</v>
      </c>
      <c r="D29" s="36">
        <f t="shared" si="24"/>
        <v>1672409</v>
      </c>
      <c r="E29" s="36">
        <f t="shared" si="24"/>
        <v>1732202</v>
      </c>
      <c r="F29" s="36">
        <f t="shared" si="24"/>
        <v>1732187</v>
      </c>
      <c r="G29" s="36">
        <f t="shared" si="24"/>
        <v>2403697</v>
      </c>
      <c r="H29" s="36">
        <f t="shared" si="24"/>
        <v>2378516</v>
      </c>
      <c r="I29" s="36">
        <f t="shared" si="24"/>
        <v>2338408</v>
      </c>
      <c r="J29" s="36">
        <f t="shared" si="24"/>
        <v>2423021</v>
      </c>
      <c r="K29" s="36">
        <f t="shared" si="24"/>
        <v>2413378</v>
      </c>
      <c r="L29" s="36">
        <f t="shared" si="24"/>
        <v>2279612</v>
      </c>
      <c r="M29" s="36">
        <f t="shared" si="24"/>
        <v>2247044</v>
      </c>
      <c r="N29" s="36">
        <f t="shared" si="24"/>
        <v>2264689</v>
      </c>
      <c r="O29" s="36">
        <f t="shared" ref="O29:U29" si="25">+O18+O22+O26</f>
        <v>2237444</v>
      </c>
      <c r="P29" s="36">
        <f t="shared" si="25"/>
        <v>2326052</v>
      </c>
      <c r="Q29" s="36">
        <f t="shared" si="25"/>
        <v>2493105</v>
      </c>
      <c r="R29" s="36">
        <f t="shared" si="25"/>
        <v>2161680</v>
      </c>
      <c r="S29" s="36">
        <f t="shared" si="25"/>
        <v>2159465</v>
      </c>
      <c r="T29" s="36">
        <f t="shared" si="25"/>
        <v>1961580</v>
      </c>
      <c r="U29" s="36">
        <f t="shared" si="25"/>
        <v>1749740</v>
      </c>
      <c r="V29" s="36">
        <f t="shared" ref="V29:AA29" si="26">+V18+V22+V26</f>
        <v>1403008</v>
      </c>
      <c r="W29" s="36">
        <f t="shared" si="26"/>
        <v>1304648</v>
      </c>
      <c r="X29" s="36">
        <f t="shared" si="26"/>
        <v>1360578</v>
      </c>
      <c r="Y29" s="36">
        <f t="shared" si="26"/>
        <v>1575677</v>
      </c>
      <c r="Z29" s="36">
        <f t="shared" si="26"/>
        <v>1825892</v>
      </c>
      <c r="AA29" s="36">
        <f t="shared" si="26"/>
        <v>1971345</v>
      </c>
      <c r="AB29" s="36">
        <f t="shared" ref="AB29" si="27">+AB18+AB22+AB26</f>
        <v>1910703</v>
      </c>
      <c r="AC29" s="36">
        <f>+AC18+AC22+AC26</f>
        <v>1916951</v>
      </c>
      <c r="AD29" s="36">
        <f>+AD18+AD22+AD26</f>
        <v>1381757</v>
      </c>
      <c r="AE29" s="36">
        <v>1458032</v>
      </c>
      <c r="AF29" s="36">
        <v>1316773</v>
      </c>
      <c r="AG29" s="36">
        <f>+AG18+AG22+AG26</f>
        <v>1566450</v>
      </c>
      <c r="AH29" s="36">
        <f>+AH18+AH22+AH26</f>
        <v>0</v>
      </c>
      <c r="AZ29" s="103"/>
      <c r="BA29" s="103"/>
      <c r="BB29" s="103"/>
      <c r="BC29" s="103"/>
      <c r="BD29" s="96"/>
      <c r="BE29" s="96"/>
    </row>
    <row r="30" spans="1:58">
      <c r="A30" s="37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20"/>
      <c r="AD30" s="320"/>
      <c r="AE30" s="320"/>
      <c r="AF30" s="329"/>
      <c r="AG30" s="329"/>
      <c r="AH30" s="329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3"/>
      <c r="BB30" s="97"/>
      <c r="BC30" s="96"/>
      <c r="BD30" s="96"/>
      <c r="BE30" s="96"/>
      <c r="BF30" s="96"/>
    </row>
    <row r="31" spans="1:58" ht="14.4">
      <c r="A31" s="179" t="s">
        <v>140</v>
      </c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184"/>
      <c r="Z31" s="184"/>
      <c r="AA31" s="184"/>
      <c r="AB31" s="184"/>
      <c r="AC31" s="184"/>
      <c r="AD31" s="184"/>
      <c r="AE31" s="184"/>
      <c r="AF31" s="184"/>
      <c r="AG31" s="184"/>
      <c r="AH31" s="184"/>
      <c r="AI31" s="104"/>
      <c r="AJ31" s="104"/>
      <c r="AK31" s="104"/>
      <c r="AL31" s="104"/>
      <c r="AM31" s="104"/>
      <c r="AN31" s="104"/>
      <c r="AO31" s="104"/>
      <c r="AP31" s="104"/>
      <c r="AQ31" s="104"/>
      <c r="AR31" s="104"/>
      <c r="AS31" s="104"/>
      <c r="AT31" s="104"/>
      <c r="AU31" s="104"/>
      <c r="AV31" s="104"/>
      <c r="AW31" s="104"/>
      <c r="AX31" s="104"/>
      <c r="AY31" s="104"/>
      <c r="AZ31" s="104"/>
      <c r="BA31" s="103"/>
      <c r="BB31" s="97"/>
      <c r="BC31" s="96"/>
      <c r="BD31" s="96"/>
      <c r="BE31" s="96"/>
      <c r="BF31" s="96"/>
    </row>
    <row r="32" spans="1:58" ht="8.25" customHeight="1"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97"/>
      <c r="BB32" s="97"/>
      <c r="BC32" s="96"/>
      <c r="BD32" s="96"/>
      <c r="BE32" s="96"/>
      <c r="BF32" s="96"/>
    </row>
    <row r="33" spans="1:76" s="40" customFormat="1">
      <c r="A33" s="156" t="s">
        <v>138</v>
      </c>
      <c r="B33" s="157"/>
      <c r="C33" s="158" t="s">
        <v>7</v>
      </c>
      <c r="D33" s="155" t="s">
        <v>6</v>
      </c>
      <c r="E33" s="155" t="s">
        <v>5</v>
      </c>
      <c r="F33" s="155" t="s">
        <v>4</v>
      </c>
      <c r="G33" s="155" t="s">
        <v>3</v>
      </c>
      <c r="H33" s="155" t="s">
        <v>2</v>
      </c>
      <c r="I33" s="155" t="s">
        <v>1</v>
      </c>
      <c r="J33" s="155" t="s">
        <v>0</v>
      </c>
      <c r="K33" s="155" t="s">
        <v>26</v>
      </c>
      <c r="L33" s="159" t="s">
        <v>93</v>
      </c>
      <c r="M33" s="159" t="s">
        <v>96</v>
      </c>
      <c r="N33" s="159" t="s">
        <v>98</v>
      </c>
      <c r="O33" s="159" t="s">
        <v>100</v>
      </c>
      <c r="P33" s="159" t="s">
        <v>101</v>
      </c>
      <c r="Q33" s="159" t="s">
        <v>102</v>
      </c>
      <c r="R33" s="159" t="s">
        <v>103</v>
      </c>
      <c r="S33" s="159" t="s">
        <v>105</v>
      </c>
      <c r="T33" s="159" t="s">
        <v>106</v>
      </c>
      <c r="U33" s="159" t="s">
        <v>112</v>
      </c>
      <c r="V33" s="159" t="s">
        <v>120</v>
      </c>
      <c r="W33" s="159" t="s">
        <v>126</v>
      </c>
      <c r="X33" s="159" t="s">
        <v>128</v>
      </c>
      <c r="Y33" s="159" t="s">
        <v>131</v>
      </c>
      <c r="Z33" s="159" t="s">
        <v>141</v>
      </c>
      <c r="AA33" s="159" t="s">
        <v>143</v>
      </c>
      <c r="AB33" s="159" t="s">
        <v>146</v>
      </c>
      <c r="AC33" s="159" t="s">
        <v>151</v>
      </c>
      <c r="AD33" s="159" t="s">
        <v>153</v>
      </c>
      <c r="AE33" s="159" t="s">
        <v>167</v>
      </c>
      <c r="AF33" s="159" t="s">
        <v>179</v>
      </c>
      <c r="AG33" s="159" t="s">
        <v>209</v>
      </c>
      <c r="AH33" s="159" t="s">
        <v>234</v>
      </c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6"/>
      <c r="BD33" s="96"/>
      <c r="BE33" s="96"/>
      <c r="BF33" s="96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</row>
    <row r="34" spans="1:76">
      <c r="A34" s="13" t="s">
        <v>8</v>
      </c>
      <c r="B34" s="41"/>
      <c r="C34" s="42">
        <f t="shared" ref="C34:Q49" si="28">(C10-B10)/B10*100</f>
        <v>-19.500443143930333</v>
      </c>
      <c r="D34" s="42">
        <f t="shared" si="28"/>
        <v>-16.709191475232213</v>
      </c>
      <c r="E34" s="42">
        <f t="shared" si="28"/>
        <v>5.4196106818575229</v>
      </c>
      <c r="F34" s="42">
        <f t="shared" si="28"/>
        <v>-1.4653709702298319</v>
      </c>
      <c r="G34" s="42">
        <f t="shared" si="28"/>
        <v>2.9369584099218295</v>
      </c>
      <c r="H34" s="42">
        <f t="shared" si="28"/>
        <v>34.821235847020269</v>
      </c>
      <c r="I34" s="42">
        <f t="shared" si="28"/>
        <v>-17.920494860365686</v>
      </c>
      <c r="J34" s="42">
        <f t="shared" si="28"/>
        <v>17.92264213676161</v>
      </c>
      <c r="K34" s="42">
        <f t="shared" si="28"/>
        <v>2.2721462835145334</v>
      </c>
      <c r="L34" s="42">
        <f t="shared" si="28"/>
        <v>-9.2491030994530377</v>
      </c>
      <c r="M34" s="42">
        <f t="shared" si="28"/>
        <v>-14.705167567217259</v>
      </c>
      <c r="N34" s="42">
        <f t="shared" ref="N34:X34" si="29">(N10-M10)/M10*100</f>
        <v>4.8252216486767567</v>
      </c>
      <c r="O34" s="42">
        <f t="shared" si="29"/>
        <v>-2.8549165994690635</v>
      </c>
      <c r="P34" s="42">
        <f t="shared" si="29"/>
        <v>11.7566685319903</v>
      </c>
      <c r="Q34" s="43">
        <f t="shared" si="29"/>
        <v>4.4481349963071297</v>
      </c>
      <c r="R34" s="43">
        <f t="shared" si="29"/>
        <v>-6.6329486119267633</v>
      </c>
      <c r="S34" s="43">
        <f t="shared" si="29"/>
        <v>-32.211135262806579</v>
      </c>
      <c r="T34" s="43">
        <f t="shared" si="29"/>
        <v>30.827252758350799</v>
      </c>
      <c r="U34" s="43">
        <f t="shared" si="29"/>
        <v>-20.309552413071064</v>
      </c>
      <c r="V34" s="43">
        <f t="shared" si="29"/>
        <v>-16.605720097837406</v>
      </c>
      <c r="W34" s="43">
        <f t="shared" si="29"/>
        <v>-17.163724009757232</v>
      </c>
      <c r="X34" s="43">
        <f t="shared" si="29"/>
        <v>3.8228953042015039</v>
      </c>
      <c r="Y34" s="43">
        <f t="shared" ref="Y34:AE39" si="30">(Y10-X10)/X10*100</f>
        <v>11.51826715289033</v>
      </c>
      <c r="Z34" s="43">
        <f t="shared" ref="Z34:AD37" si="31">(Z10-Y10)/Y10*100</f>
        <v>17.971523514673489</v>
      </c>
      <c r="AA34" s="43">
        <f t="shared" si="31"/>
        <v>10.384277290488992</v>
      </c>
      <c r="AB34" s="43">
        <f t="shared" ref="AB34:AE34" si="32">(AB10-AA10)/AA10*100</f>
        <v>3.6556514662713981</v>
      </c>
      <c r="AC34" s="43">
        <f t="shared" si="32"/>
        <v>-7.3198223458423985</v>
      </c>
      <c r="AD34" s="43">
        <f t="shared" si="32"/>
        <v>-5.6888383321937912</v>
      </c>
      <c r="AE34" s="43">
        <f t="shared" si="32"/>
        <v>-13.903341908910688</v>
      </c>
      <c r="AF34" s="43">
        <f>(AF10-AE10)/AE10*100</f>
        <v>-19.631440110880938</v>
      </c>
      <c r="AG34" s="43">
        <f>(AG10-AF10)/AF10*100</f>
        <v>18.984172902005508</v>
      </c>
      <c r="AH34" s="43">
        <f>(AH10-AG10)/AG10*100</f>
        <v>10.660183280344118</v>
      </c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7"/>
      <c r="AU34" s="97"/>
      <c r="AV34" s="97"/>
      <c r="AW34" s="97"/>
      <c r="AX34" s="97"/>
      <c r="AY34" s="97"/>
      <c r="AZ34" s="97"/>
      <c r="BA34" s="97"/>
      <c r="BB34" s="97"/>
    </row>
    <row r="35" spans="1:76">
      <c r="A35" s="16" t="s">
        <v>9</v>
      </c>
      <c r="B35" s="44"/>
      <c r="C35" s="45">
        <f t="shared" si="28"/>
        <v>-12.001249429347173</v>
      </c>
      <c r="D35" s="42">
        <f t="shared" si="28"/>
        <v>-19.707734230372267</v>
      </c>
      <c r="E35" s="46">
        <f t="shared" si="28"/>
        <v>4.4765765275586267</v>
      </c>
      <c r="F35" s="46">
        <f t="shared" si="28"/>
        <v>6.1934459098780055</v>
      </c>
      <c r="G35" s="47">
        <f t="shared" si="28"/>
        <v>19.509832769359033</v>
      </c>
      <c r="H35" s="47">
        <f t="shared" si="28"/>
        <v>16.248448351918913</v>
      </c>
      <c r="I35" s="47">
        <f t="shared" si="28"/>
        <v>-3.896201314030296</v>
      </c>
      <c r="J35" s="48">
        <f t="shared" si="28"/>
        <v>10.791043199985308</v>
      </c>
      <c r="K35" s="42">
        <f t="shared" si="28"/>
        <v>-6.8577396147598044</v>
      </c>
      <c r="L35" s="42">
        <f t="shared" si="28"/>
        <v>-11.847959565039421</v>
      </c>
      <c r="M35" s="42">
        <f t="shared" si="28"/>
        <v>7.2897686837230662</v>
      </c>
      <c r="N35" s="42">
        <f t="shared" si="28"/>
        <v>-2.6038481441407537</v>
      </c>
      <c r="O35" s="42">
        <f t="shared" si="28"/>
        <v>-4.5658946554930324</v>
      </c>
      <c r="P35" s="42">
        <f t="shared" si="28"/>
        <v>7.0760494377018146</v>
      </c>
      <c r="Q35" s="43">
        <f t="shared" si="28"/>
        <v>6.6798069605743917</v>
      </c>
      <c r="R35" s="43">
        <f t="shared" ref="R35:U51" si="33">(R11-Q11)/Q11*100</f>
        <v>-3.0696293670661734</v>
      </c>
      <c r="S35" s="43">
        <f t="shared" si="33"/>
        <v>-23.973908313411073</v>
      </c>
      <c r="T35" s="43">
        <f t="shared" si="33"/>
        <v>21.234968734968735</v>
      </c>
      <c r="U35" s="43">
        <f t="shared" ref="U35:AE46" si="34">(U11-T11)/T11*100</f>
        <v>-20.003669943165477</v>
      </c>
      <c r="V35" s="43">
        <f t="shared" si="34"/>
        <v>-18.619616498143245</v>
      </c>
      <c r="W35" s="43">
        <f t="shared" si="34"/>
        <v>-16.992587739679589</v>
      </c>
      <c r="X35" s="43">
        <f>(X11-W11)/W11*100</f>
        <v>9.1893578554188124</v>
      </c>
      <c r="Y35" s="43">
        <f t="shared" si="30"/>
        <v>13.728819257665412</v>
      </c>
      <c r="Z35" s="43">
        <f t="shared" si="31"/>
        <v>27.926243440987363</v>
      </c>
      <c r="AA35" s="43">
        <f t="shared" si="31"/>
        <v>6.5004015089805129</v>
      </c>
      <c r="AB35" s="43">
        <f t="shared" si="31"/>
        <v>-1.1505351263093373</v>
      </c>
      <c r="AC35" s="43">
        <f t="shared" si="31"/>
        <v>-2.0490813705906885</v>
      </c>
      <c r="AD35" s="43">
        <f t="shared" si="31"/>
        <v>-8.6103734579313578</v>
      </c>
      <c r="AE35" s="43">
        <f t="shared" ref="AE35:AE38" si="35">(AE11-AD11)/AD11*100</f>
        <v>-12.238467432950191</v>
      </c>
      <c r="AF35" s="43">
        <f t="shared" ref="AF35:AH51" si="36">(AF11-AE11)/AE11*100</f>
        <v>-22.52219529061686</v>
      </c>
      <c r="AG35" s="43">
        <f t="shared" si="36"/>
        <v>17.568834634594925</v>
      </c>
      <c r="AH35" s="43">
        <f>(AH11-AG11)/AG11*100</f>
        <v>12.856102143322726</v>
      </c>
      <c r="AI35" s="103"/>
      <c r="AJ35" s="103"/>
      <c r="AK35" s="103"/>
      <c r="AL35" s="103"/>
      <c r="AM35" s="103"/>
      <c r="AN35" s="103"/>
      <c r="AO35" s="103"/>
      <c r="AP35" s="103"/>
      <c r="AQ35" s="103"/>
      <c r="AR35" s="103"/>
      <c r="AS35" s="103"/>
      <c r="AT35" s="103"/>
      <c r="AU35" s="103"/>
      <c r="AV35" s="103"/>
      <c r="AW35" s="103"/>
      <c r="AX35" s="103"/>
      <c r="AY35" s="103"/>
      <c r="AZ35" s="103"/>
      <c r="BA35" s="103"/>
      <c r="BB35" s="103"/>
      <c r="BC35" s="103"/>
      <c r="BD35" s="103"/>
      <c r="BE35" s="103"/>
      <c r="BF35" s="103"/>
      <c r="BG35" s="103"/>
      <c r="BH35" s="103"/>
    </row>
    <row r="36" spans="1:76">
      <c r="A36" s="16" t="s">
        <v>10</v>
      </c>
      <c r="B36" s="44"/>
      <c r="C36" s="47">
        <f t="shared" si="28"/>
        <v>-20.841900130513295</v>
      </c>
      <c r="D36" s="47">
        <f t="shared" si="28"/>
        <v>1.9271380334496504</v>
      </c>
      <c r="E36" s="47">
        <f t="shared" si="28"/>
        <v>-2.3621305708666869</v>
      </c>
      <c r="F36" s="47">
        <f t="shared" si="28"/>
        <v>0.15148850219289536</v>
      </c>
      <c r="G36" s="47">
        <f t="shared" si="28"/>
        <v>23.868953874392414</v>
      </c>
      <c r="H36" s="48">
        <f t="shared" si="28"/>
        <v>3.1040333682443713</v>
      </c>
      <c r="I36" s="48">
        <f t="shared" si="28"/>
        <v>11.317524108624101</v>
      </c>
      <c r="J36" s="48">
        <f t="shared" si="28"/>
        <v>3.7457362364117439</v>
      </c>
      <c r="K36" s="48">
        <f t="shared" si="28"/>
        <v>-3.3285705506391343</v>
      </c>
      <c r="L36" s="48">
        <f t="shared" si="28"/>
        <v>-15.855868026032438</v>
      </c>
      <c r="M36" s="48">
        <f t="shared" si="28"/>
        <v>28.538240335444026</v>
      </c>
      <c r="N36" s="42">
        <f t="shared" si="28"/>
        <v>-8.2676688083404049</v>
      </c>
      <c r="O36" s="42">
        <f t="shared" si="28"/>
        <v>-7.7041059464741242</v>
      </c>
      <c r="P36" s="42">
        <f t="shared" si="28"/>
        <v>9.7312917348236017</v>
      </c>
      <c r="Q36" s="43">
        <f t="shared" si="28"/>
        <v>3.3491366186768734</v>
      </c>
      <c r="R36" s="45">
        <f t="shared" si="33"/>
        <v>-18.029926809018598</v>
      </c>
      <c r="S36" s="49">
        <f t="shared" si="33"/>
        <v>0.56197081859171227</v>
      </c>
      <c r="T36" s="43">
        <f t="shared" si="33"/>
        <v>20.266883267579487</v>
      </c>
      <c r="U36" s="43">
        <f t="shared" si="34"/>
        <v>-27.214557242923025</v>
      </c>
      <c r="V36" s="43">
        <f t="shared" si="34"/>
        <v>-26.395826042693983</v>
      </c>
      <c r="W36" s="43">
        <f>(W12-V12)/V12*100</f>
        <v>-4.3676521438450893</v>
      </c>
      <c r="X36" s="43">
        <f>(X12-W12)/W12*100</f>
        <v>5.6013800064781964</v>
      </c>
      <c r="Y36" s="43">
        <f t="shared" si="30"/>
        <v>15.687393447417413</v>
      </c>
      <c r="Z36" s="43">
        <f t="shared" si="31"/>
        <v>18.021839796277</v>
      </c>
      <c r="AA36" s="43">
        <f t="shared" si="31"/>
        <v>18.479277358953862</v>
      </c>
      <c r="AB36" s="43">
        <f t="shared" si="31"/>
        <v>-5.5265014551547758</v>
      </c>
      <c r="AC36" s="43">
        <f t="shared" si="31"/>
        <v>-9.3093485556390512</v>
      </c>
      <c r="AD36" s="43">
        <f t="shared" si="31"/>
        <v>-85.375858200121456</v>
      </c>
      <c r="AE36" s="43">
        <f t="shared" si="35"/>
        <v>497.87788140066863</v>
      </c>
      <c r="AF36" s="43">
        <f t="shared" si="36"/>
        <v>-29.630872285695787</v>
      </c>
      <c r="AG36" s="43">
        <f t="shared" si="36"/>
        <v>40.80034797738147</v>
      </c>
      <c r="AH36" s="43">
        <f>(AH12-AG12)/AG12*100</f>
        <v>-3.7077303296024335</v>
      </c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</row>
    <row r="37" spans="1:76">
      <c r="A37" s="22" t="s">
        <v>11</v>
      </c>
      <c r="B37" s="50"/>
      <c r="C37" s="51">
        <f t="shared" si="28"/>
        <v>-17.740473833324721</v>
      </c>
      <c r="D37" s="51">
        <f t="shared" si="28"/>
        <v>-12.038688935324362</v>
      </c>
      <c r="E37" s="51">
        <f t="shared" si="28"/>
        <v>2.44119894710028</v>
      </c>
      <c r="F37" s="51">
        <f t="shared" si="28"/>
        <v>1.2877751781146036</v>
      </c>
      <c r="G37" s="51">
        <f t="shared" si="28"/>
        <v>14.837057399093132</v>
      </c>
      <c r="H37" s="51">
        <f t="shared" si="28"/>
        <v>17.725350595757703</v>
      </c>
      <c r="I37" s="51">
        <f t="shared" si="28"/>
        <v>-4.4801580423005278</v>
      </c>
      <c r="J37" s="52">
        <f t="shared" si="28"/>
        <v>10.561578965560946</v>
      </c>
      <c r="K37" s="52">
        <f t="shared" si="28"/>
        <v>-2.4971992809316625</v>
      </c>
      <c r="L37" s="52">
        <f t="shared" si="28"/>
        <v>-12.251065478496706</v>
      </c>
      <c r="M37" s="52">
        <f t="shared" si="28"/>
        <v>5.8733967527010069</v>
      </c>
      <c r="N37" s="52">
        <f t="shared" si="28"/>
        <v>-2.5713003762036792</v>
      </c>
      <c r="O37" s="52">
        <f t="shared" si="28"/>
        <v>-5.1651099355265329</v>
      </c>
      <c r="P37" s="52">
        <f t="shared" si="28"/>
        <v>9.5907361146779344</v>
      </c>
      <c r="Q37" s="52">
        <f t="shared" si="28"/>
        <v>4.7239442420627311</v>
      </c>
      <c r="R37" s="51">
        <f t="shared" si="33"/>
        <v>-9.5820726711031128</v>
      </c>
      <c r="S37" s="51">
        <f t="shared" si="33"/>
        <v>-18.976903382374335</v>
      </c>
      <c r="T37" s="51">
        <f t="shared" si="33"/>
        <v>23.66206465036894</v>
      </c>
      <c r="U37" s="51">
        <f t="shared" si="34"/>
        <v>-22.89557198886261</v>
      </c>
      <c r="V37" s="51">
        <f t="shared" si="34"/>
        <v>-20.821126325782945</v>
      </c>
      <c r="W37" s="51">
        <f t="shared" si="34"/>
        <v>-12.753139183334191</v>
      </c>
      <c r="X37" s="51">
        <f t="shared" si="34"/>
        <v>6.1298191772198152</v>
      </c>
      <c r="Y37" s="51">
        <f t="shared" si="30"/>
        <v>13.762449388156101</v>
      </c>
      <c r="Z37" s="51">
        <f t="shared" si="31"/>
        <v>21.125931098696462</v>
      </c>
      <c r="AA37" s="51">
        <f t="shared" si="31"/>
        <v>12.069982723399512</v>
      </c>
      <c r="AB37" s="51">
        <f t="shared" si="31"/>
        <v>-1.4344163905865246</v>
      </c>
      <c r="AC37" s="51">
        <f t="shared" si="31"/>
        <v>-6.3904077773273782</v>
      </c>
      <c r="AD37" s="51">
        <f t="shared" si="31"/>
        <v>-35.433877193732378</v>
      </c>
      <c r="AE37" s="51">
        <f t="shared" si="35"/>
        <v>28.737597471568094</v>
      </c>
      <c r="AF37" s="51">
        <f t="shared" si="36"/>
        <v>-24.355052923894231</v>
      </c>
      <c r="AG37" s="51">
        <f t="shared" si="36"/>
        <v>26.229091478752302</v>
      </c>
      <c r="AH37" s="51">
        <f t="shared" si="36"/>
        <v>5.6676275063984436</v>
      </c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</row>
    <row r="38" spans="1:76">
      <c r="A38" s="16" t="s">
        <v>12</v>
      </c>
      <c r="B38" s="44"/>
      <c r="C38" s="45" t="e">
        <f t="shared" si="28"/>
        <v>#VALUE!</v>
      </c>
      <c r="D38" s="53">
        <f t="shared" si="28"/>
        <v>-12.398918345430786</v>
      </c>
      <c r="E38" s="54">
        <f t="shared" si="28"/>
        <v>4.2219301095914687</v>
      </c>
      <c r="F38" s="47">
        <f t="shared" si="28"/>
        <v>7.8134189287814699</v>
      </c>
      <c r="G38" s="47">
        <f t="shared" si="28"/>
        <v>50.49620126712059</v>
      </c>
      <c r="H38" s="48">
        <f t="shared" si="28"/>
        <v>0.19782609645004781</v>
      </c>
      <c r="I38" s="48">
        <f t="shared" si="28"/>
        <v>-2.8835174030909774</v>
      </c>
      <c r="J38" s="48">
        <f t="shared" si="28"/>
        <v>-4.0385771857862194</v>
      </c>
      <c r="K38" s="42">
        <f t="shared" si="28"/>
        <v>3.2596444789479344</v>
      </c>
      <c r="L38" s="55">
        <f t="shared" si="28"/>
        <v>-12.147357074597934</v>
      </c>
      <c r="M38" s="42">
        <f t="shared" si="28"/>
        <v>-5.2527116756712173</v>
      </c>
      <c r="N38" s="42">
        <f t="shared" si="28"/>
        <v>13.59290918291283</v>
      </c>
      <c r="O38" s="42">
        <f t="shared" si="28"/>
        <v>-5.2948474150855729</v>
      </c>
      <c r="P38" s="42">
        <f t="shared" si="28"/>
        <v>-5.1624813494170905</v>
      </c>
      <c r="Q38" s="43">
        <f t="shared" si="28"/>
        <v>10.809672120656186</v>
      </c>
      <c r="R38" s="43">
        <f t="shared" si="33"/>
        <v>-1.9390981677471522</v>
      </c>
      <c r="S38" s="43">
        <f t="shared" si="33"/>
        <v>-6.9139328975008336</v>
      </c>
      <c r="T38" s="43">
        <f t="shared" si="33"/>
        <v>-15.153879817147436</v>
      </c>
      <c r="U38" s="84">
        <f t="shared" si="34"/>
        <v>-1.7083022619935371</v>
      </c>
      <c r="V38" s="84">
        <f t="shared" si="34"/>
        <v>-17.60815825909933</v>
      </c>
      <c r="W38" s="84">
        <f t="shared" si="34"/>
        <v>-10.345303867403315</v>
      </c>
      <c r="X38" s="84">
        <f t="shared" si="34"/>
        <v>2.5779284137010219</v>
      </c>
      <c r="Y38" s="84">
        <f t="shared" si="30"/>
        <v>24.9002920317063</v>
      </c>
      <c r="Z38" s="84">
        <f>(Z14-Y14)/Y14*100</f>
        <v>12.317877255449487</v>
      </c>
      <c r="AA38" s="84">
        <f>(AA14-Z14)/Z14*100</f>
        <v>-4.2603430637832185</v>
      </c>
      <c r="AB38" s="84">
        <f>(AB14-AA14)/AA14*100</f>
        <v>6.7820512024054329</v>
      </c>
      <c r="AC38" s="84">
        <f>(AC14-AB14)/AB14*100</f>
        <v>1.7674505195303865</v>
      </c>
      <c r="AD38" s="84">
        <f>(AD14-AC14)/AC14*100</f>
        <v>-97.544647961400372</v>
      </c>
      <c r="AE38" s="84">
        <f t="shared" si="35"/>
        <v>3281.6763678696157</v>
      </c>
      <c r="AF38" s="84">
        <f t="shared" si="36"/>
        <v>-32.964067115110538</v>
      </c>
      <c r="AG38" s="84">
        <f t="shared" si="36"/>
        <v>29.290812920453963</v>
      </c>
      <c r="AH38" s="84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/>
      <c r="AS38" s="103"/>
      <c r="AT38" s="103"/>
      <c r="AU38" s="103"/>
      <c r="AV38" s="103"/>
      <c r="AW38" s="103"/>
      <c r="AX38" s="103"/>
      <c r="AY38" s="103"/>
      <c r="AZ38" s="103"/>
      <c r="BA38" s="103"/>
      <c r="BB38" s="103"/>
      <c r="BC38" s="103"/>
      <c r="BD38" s="103"/>
      <c r="BE38" s="103"/>
      <c r="BF38" s="103"/>
      <c r="BG38" s="103"/>
      <c r="BH38" s="103"/>
    </row>
    <row r="39" spans="1:76">
      <c r="A39" s="16" t="s">
        <v>13</v>
      </c>
      <c r="B39" s="44"/>
      <c r="C39" s="47">
        <f t="shared" si="28"/>
        <v>-36.562464266551729</v>
      </c>
      <c r="D39" s="56">
        <f t="shared" si="28"/>
        <v>10.860839000852728</v>
      </c>
      <c r="E39" s="56">
        <f t="shared" si="28"/>
        <v>4.8846531464770591</v>
      </c>
      <c r="F39" s="47">
        <f t="shared" si="28"/>
        <v>-2.9346529930837106</v>
      </c>
      <c r="G39" s="47">
        <f t="shared" si="28"/>
        <v>41.784297104387029</v>
      </c>
      <c r="H39" s="47">
        <f t="shared" si="28"/>
        <v>-9.2140263926315509</v>
      </c>
      <c r="I39" s="47">
        <f t="shared" si="28"/>
        <v>3.8624889050077784</v>
      </c>
      <c r="J39" s="48">
        <f t="shared" si="28"/>
        <v>8.8519076674263033</v>
      </c>
      <c r="K39" s="42">
        <f t="shared" si="28"/>
        <v>-0.83996724549836654</v>
      </c>
      <c r="L39" s="57">
        <f t="shared" si="28"/>
        <v>-11.598218998484617</v>
      </c>
      <c r="M39" s="42">
        <f t="shared" si="28"/>
        <v>-10.986772728804826</v>
      </c>
      <c r="N39" s="42">
        <f t="shared" si="28"/>
        <v>11.988531861949584</v>
      </c>
      <c r="O39" s="42">
        <f t="shared" si="28"/>
        <v>-26.996647699278338</v>
      </c>
      <c r="P39" s="42">
        <f t="shared" si="28"/>
        <v>51.285953431745547</v>
      </c>
      <c r="Q39" s="43">
        <f t="shared" si="28"/>
        <v>8.5513223671837757</v>
      </c>
      <c r="R39" s="43">
        <f t="shared" si="33"/>
        <v>-16.837164326436874</v>
      </c>
      <c r="S39" s="43">
        <f t="shared" si="33"/>
        <v>-8.0084881253451936</v>
      </c>
      <c r="T39" s="43">
        <f t="shared" si="33"/>
        <v>-13.257073037140026</v>
      </c>
      <c r="U39" s="84">
        <f t="shared" si="34"/>
        <v>4.2124052846318243</v>
      </c>
      <c r="V39" s="84">
        <f t="shared" ref="V39:X41" si="37">(V15-U15)/U15*100</f>
        <v>-13.810139709395136</v>
      </c>
      <c r="W39" s="84">
        <f t="shared" si="37"/>
        <v>-7.4950317024699533</v>
      </c>
      <c r="X39" s="84">
        <f>(X15-W15)/W15*100</f>
        <v>-3.3160394592619657</v>
      </c>
      <c r="Y39" s="84">
        <f t="shared" si="30"/>
        <v>11.407128605115183</v>
      </c>
      <c r="Z39" s="84">
        <f t="shared" si="30"/>
        <v>27.98548217496014</v>
      </c>
      <c r="AA39" s="84">
        <f t="shared" si="30"/>
        <v>8.5599792215502202</v>
      </c>
      <c r="AB39" s="84">
        <f t="shared" si="30"/>
        <v>-2.4965088913410738</v>
      </c>
      <c r="AC39" s="84">
        <f t="shared" si="30"/>
        <v>-0.90689207934178973</v>
      </c>
      <c r="AD39" s="84">
        <f t="shared" si="30"/>
        <v>-49.544678141518681</v>
      </c>
      <c r="AE39" s="84">
        <f t="shared" si="30"/>
        <v>43.158189940105366</v>
      </c>
      <c r="AF39" s="84">
        <f t="shared" si="36"/>
        <v>-15.100187501749081</v>
      </c>
      <c r="AG39" s="84">
        <f t="shared" si="36"/>
        <v>23.183544981829268</v>
      </c>
      <c r="AH39" s="84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</row>
    <row r="40" spans="1:76">
      <c r="A40" s="16" t="s">
        <v>14</v>
      </c>
      <c r="B40" s="44"/>
      <c r="C40" s="47">
        <f t="shared" si="28"/>
        <v>-35.438223921890469</v>
      </c>
      <c r="D40" s="47">
        <f t="shared" si="28"/>
        <v>1.6302460439668445</v>
      </c>
      <c r="E40" s="58">
        <f t="shared" si="28"/>
        <v>3.676911471731688</v>
      </c>
      <c r="F40" s="47">
        <f t="shared" si="28"/>
        <v>-7.8877653818887357</v>
      </c>
      <c r="G40" s="47">
        <f t="shared" si="28"/>
        <v>48.14004671824577</v>
      </c>
      <c r="H40" s="47">
        <f t="shared" si="28"/>
        <v>-3.6581475472592375</v>
      </c>
      <c r="I40" s="47">
        <f t="shared" si="28"/>
        <v>8.937043817200486</v>
      </c>
      <c r="J40" s="48">
        <f t="shared" si="28"/>
        <v>-13.721590662370708</v>
      </c>
      <c r="K40" s="48">
        <f t="shared" si="28"/>
        <v>9.5579131730198199</v>
      </c>
      <c r="L40" s="48">
        <f t="shared" si="28"/>
        <v>-17.125203849599192</v>
      </c>
      <c r="M40" s="48">
        <f t="shared" si="28"/>
        <v>5.3928361584426234</v>
      </c>
      <c r="N40" s="48">
        <f t="shared" si="28"/>
        <v>4.2801167591448186</v>
      </c>
      <c r="O40" s="48">
        <f t="shared" si="28"/>
        <v>19.273930388908223</v>
      </c>
      <c r="P40" s="48">
        <f t="shared" si="28"/>
        <v>-11.511366327255505</v>
      </c>
      <c r="Q40" s="48">
        <f t="shared" si="28"/>
        <v>9.3947865147062348</v>
      </c>
      <c r="R40" s="48">
        <f t="shared" si="33"/>
        <v>-18.638418696079501</v>
      </c>
      <c r="S40" s="43">
        <f t="shared" si="33"/>
        <v>13.268226160627519</v>
      </c>
      <c r="T40" s="43">
        <f t="shared" si="33"/>
        <v>-18.588898895577572</v>
      </c>
      <c r="U40" s="43">
        <f t="shared" si="34"/>
        <v>-1.0573323318952217</v>
      </c>
      <c r="V40" s="43">
        <f t="shared" si="37"/>
        <v>-24.023020295756663</v>
      </c>
      <c r="W40" s="43">
        <f t="shared" si="37"/>
        <v>-4.8778976555420446</v>
      </c>
      <c r="X40" s="43">
        <f t="shared" si="37"/>
        <v>4.4432683304156662</v>
      </c>
      <c r="Y40" s="43">
        <f t="shared" ref="Y40:AE41" si="38">(Y16-X16)/X16*100</f>
        <v>15.108519396282899</v>
      </c>
      <c r="Z40" s="43">
        <f t="shared" si="38"/>
        <v>12.583642619131471</v>
      </c>
      <c r="AA40" s="43">
        <f t="shared" si="38"/>
        <v>13.313321141537129</v>
      </c>
      <c r="AB40" s="43">
        <f t="shared" si="38"/>
        <v>-6.9504095814995521</v>
      </c>
      <c r="AC40" s="43">
        <f t="shared" si="38"/>
        <v>-1.6876722332844567</v>
      </c>
      <c r="AD40" s="43">
        <f t="shared" si="38"/>
        <v>-22.994202410729311</v>
      </c>
      <c r="AE40" s="43">
        <f t="shared" si="38"/>
        <v>12.7966478510223</v>
      </c>
      <c r="AF40" s="43">
        <f t="shared" si="36"/>
        <v>-14.992216260999125</v>
      </c>
      <c r="AG40" s="43">
        <f t="shared" si="36"/>
        <v>9.3671403420523145</v>
      </c>
      <c r="AH40" s="43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</row>
    <row r="41" spans="1:76">
      <c r="A41" s="22" t="s">
        <v>15</v>
      </c>
      <c r="B41" s="50"/>
      <c r="C41" s="51" t="e">
        <f t="shared" si="28"/>
        <v>#VALUE!</v>
      </c>
      <c r="D41" s="51">
        <f t="shared" si="28"/>
        <v>-0.22417352625842868</v>
      </c>
      <c r="E41" s="51">
        <f t="shared" si="28"/>
        <v>4.2695327069605531</v>
      </c>
      <c r="F41" s="51">
        <f t="shared" si="28"/>
        <v>-1.4008154922230149</v>
      </c>
      <c r="G41" s="51">
        <f t="shared" si="28"/>
        <v>46.679810657429883</v>
      </c>
      <c r="H41" s="51">
        <f t="shared" si="28"/>
        <v>-4.2462226108924837</v>
      </c>
      <c r="I41" s="51">
        <f t="shared" si="28"/>
        <v>3.1320870176215454</v>
      </c>
      <c r="J41" s="52">
        <f t="shared" si="28"/>
        <v>-3.1803842759344509</v>
      </c>
      <c r="K41" s="52">
        <f t="shared" si="28"/>
        <v>3.6910545320162913</v>
      </c>
      <c r="L41" s="52">
        <f t="shared" si="28"/>
        <v>-13.564922201465388</v>
      </c>
      <c r="M41" s="52">
        <f t="shared" si="28"/>
        <v>-3.9990791311533713</v>
      </c>
      <c r="N41" s="52">
        <f t="shared" si="28"/>
        <v>9.8933036497238636</v>
      </c>
      <c r="O41" s="52">
        <f t="shared" si="28"/>
        <v>-4.6783397170327516</v>
      </c>
      <c r="P41" s="52">
        <f t="shared" si="28"/>
        <v>6.847349214809956</v>
      </c>
      <c r="Q41" s="52">
        <f t="shared" si="28"/>
        <v>9.5106297248551375</v>
      </c>
      <c r="R41" s="52">
        <f t="shared" si="33"/>
        <v>-12.919606889795107</v>
      </c>
      <c r="S41" s="52">
        <f t="shared" si="33"/>
        <v>-0.98992137971968996</v>
      </c>
      <c r="T41" s="52">
        <f t="shared" si="33"/>
        <v>-15.771193228869429</v>
      </c>
      <c r="U41" s="52">
        <f t="shared" si="34"/>
        <v>0.47710288171748999</v>
      </c>
      <c r="V41" s="52">
        <f t="shared" si="37"/>
        <v>-18.485042521260631</v>
      </c>
      <c r="W41" s="52">
        <f t="shared" si="37"/>
        <v>-7.5773680502539449</v>
      </c>
      <c r="X41" s="52">
        <f t="shared" si="37"/>
        <v>1.044081986066512</v>
      </c>
      <c r="Y41" s="52">
        <f t="shared" si="38"/>
        <v>16.905954777964112</v>
      </c>
      <c r="Z41" s="52">
        <f t="shared" si="38"/>
        <v>17.598875772906126</v>
      </c>
      <c r="AA41" s="52">
        <f t="shared" si="38"/>
        <v>5.9494743040910407</v>
      </c>
      <c r="AB41" s="52">
        <f t="shared" si="38"/>
        <v>-1.315195853740404</v>
      </c>
      <c r="AC41" s="52">
        <f t="shared" si="38"/>
        <v>-0.31654018469415746</v>
      </c>
      <c r="AD41" s="52">
        <f t="shared" si="38"/>
        <v>-56.554807298956746</v>
      </c>
      <c r="AE41" s="52">
        <f t="shared" si="38"/>
        <v>84.879321701825788</v>
      </c>
      <c r="AF41" s="52">
        <f t="shared" si="36"/>
        <v>-20.989114894277897</v>
      </c>
      <c r="AG41" s="52">
        <f t="shared" si="36"/>
        <v>19.82101252796679</v>
      </c>
      <c r="AH41" s="52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</row>
    <row r="42" spans="1:76">
      <c r="A42" s="22" t="s">
        <v>16</v>
      </c>
      <c r="B42" s="50"/>
      <c r="C42" s="51" t="e">
        <f t="shared" si="28"/>
        <v>#VALUE!</v>
      </c>
      <c r="D42" s="51">
        <f t="shared" si="28"/>
        <v>-6.9130119312475671</v>
      </c>
      <c r="E42" s="51">
        <f t="shared" si="28"/>
        <v>3.2914108022613804</v>
      </c>
      <c r="F42" s="51">
        <f t="shared" si="28"/>
        <v>2.5687336143281361E-2</v>
      </c>
      <c r="G42" s="51">
        <f t="shared" si="28"/>
        <v>29.571621284036969</v>
      </c>
      <c r="H42" s="51">
        <f t="shared" si="28"/>
        <v>6.2160673963204713</v>
      </c>
      <c r="I42" s="51">
        <f t="shared" si="28"/>
        <v>-0.88543379721496773</v>
      </c>
      <c r="J42" s="52">
        <f t="shared" si="28"/>
        <v>3.8091826508904867</v>
      </c>
      <c r="K42" s="52">
        <f t="shared" si="28"/>
        <v>0.33879168298526208</v>
      </c>
      <c r="L42" s="52">
        <f t="shared" si="28"/>
        <v>-12.873304376691403</v>
      </c>
      <c r="M42" s="52">
        <f t="shared" si="28"/>
        <v>1.2349346289424636</v>
      </c>
      <c r="N42" s="52">
        <f t="shared" si="28"/>
        <v>2.9822589004505042</v>
      </c>
      <c r="O42" s="52">
        <f t="shared" si="28"/>
        <v>-4.9336766928470555</v>
      </c>
      <c r="P42" s="52">
        <f t="shared" si="28"/>
        <v>8.2828988680038211</v>
      </c>
      <c r="Q42" s="52">
        <f t="shared" si="28"/>
        <v>6.9756177178268128</v>
      </c>
      <c r="R42" s="52">
        <f t="shared" si="33"/>
        <v>-11.189264515838721</v>
      </c>
      <c r="S42" s="52">
        <f t="shared" si="33"/>
        <v>-10.484019089057993</v>
      </c>
      <c r="T42" s="52">
        <f t="shared" si="33"/>
        <v>3.0681742806479142</v>
      </c>
      <c r="U42" s="52">
        <f t="shared" si="34"/>
        <v>-12.920403948182466</v>
      </c>
      <c r="V42" s="52">
        <f t="shared" si="34"/>
        <v>-19.670720904039424</v>
      </c>
      <c r="W42" s="52">
        <f t="shared" si="34"/>
        <v>-10.16670755642787</v>
      </c>
      <c r="X42" s="52">
        <f t="shared" si="34"/>
        <v>3.5151251978299132</v>
      </c>
      <c r="Y42" s="52">
        <f t="shared" si="34"/>
        <v>15.340017914078382</v>
      </c>
      <c r="Z42" s="52">
        <f t="shared" si="34"/>
        <v>19.331846514553668</v>
      </c>
      <c r="AA42" s="52">
        <f t="shared" si="34"/>
        <v>9.0019149339932412</v>
      </c>
      <c r="AB42" s="52">
        <f t="shared" si="34"/>
        <v>-1.3763274838169632</v>
      </c>
      <c r="AC42" s="52">
        <f t="shared" si="34"/>
        <v>-3.429147621047226</v>
      </c>
      <c r="AD42" s="52">
        <f t="shared" si="34"/>
        <v>-46.063095350198395</v>
      </c>
      <c r="AE42" s="52">
        <f t="shared" si="34"/>
        <v>51.495369173811312</v>
      </c>
      <c r="AF42" s="52">
        <f t="shared" si="36"/>
        <v>-22.689957654119571</v>
      </c>
      <c r="AG42" s="52">
        <f t="shared" si="36"/>
        <v>22.989338925708608</v>
      </c>
      <c r="AH42" s="52"/>
      <c r="AI42" s="92"/>
      <c r="AJ42" s="92"/>
      <c r="AK42" s="92"/>
      <c r="AL42" s="92"/>
      <c r="AM42" s="92"/>
      <c r="AN42" s="92"/>
    </row>
    <row r="43" spans="1:76">
      <c r="A43" s="16" t="s">
        <v>17</v>
      </c>
      <c r="B43" s="44"/>
      <c r="C43" s="45">
        <f t="shared" si="28"/>
        <v>-35.36016958170697</v>
      </c>
      <c r="D43" s="53">
        <f t="shared" si="28"/>
        <v>-2.7183110648693853</v>
      </c>
      <c r="E43" s="54">
        <f t="shared" si="28"/>
        <v>5.7259478376237887</v>
      </c>
      <c r="F43" s="47">
        <f t="shared" si="28"/>
        <v>2.5404955502913116</v>
      </c>
      <c r="G43" s="47">
        <f t="shared" si="28"/>
        <v>53.966707875972475</v>
      </c>
      <c r="H43" s="47">
        <f t="shared" si="28"/>
        <v>4.0472038606593941</v>
      </c>
      <c r="I43" s="48">
        <f t="shared" si="28"/>
        <v>-9.7174260435748536</v>
      </c>
      <c r="J43" s="48">
        <f t="shared" si="28"/>
        <v>-3.5909479446377541</v>
      </c>
      <c r="K43" s="59">
        <f t="shared" si="28"/>
        <v>-3.2397456564571021</v>
      </c>
      <c r="L43" s="55">
        <f t="shared" si="28"/>
        <v>-5.3659439572390495</v>
      </c>
      <c r="M43" s="42">
        <f t="shared" si="28"/>
        <v>7.3157611619150078</v>
      </c>
      <c r="N43" s="48">
        <f t="shared" si="28"/>
        <v>-4.8562314878104349</v>
      </c>
      <c r="O43" s="42">
        <f t="shared" si="28"/>
        <v>2.5360045595398311</v>
      </c>
      <c r="P43" s="42">
        <f>(P19-O19)/O19*100</f>
        <v>-10.278483614214716</v>
      </c>
      <c r="Q43" s="43">
        <f t="shared" si="28"/>
        <v>11.511169650619784</v>
      </c>
      <c r="R43" s="43">
        <f t="shared" si="33"/>
        <v>-9.886831563909352</v>
      </c>
      <c r="S43" s="43">
        <f t="shared" si="33"/>
        <v>6.8983561033484104</v>
      </c>
      <c r="T43" s="43">
        <f t="shared" si="33"/>
        <v>-25.418257953201636</v>
      </c>
      <c r="U43" s="84">
        <f t="shared" si="34"/>
        <v>-9.9918121206607502</v>
      </c>
      <c r="V43" s="84">
        <f t="shared" si="34"/>
        <v>-20.860587683199768</v>
      </c>
      <c r="W43" s="84">
        <f t="shared" si="34"/>
        <v>-1.1649759159246824</v>
      </c>
      <c r="X43" s="84">
        <f t="shared" si="34"/>
        <v>5.9572268527492405</v>
      </c>
      <c r="Y43" s="84">
        <f t="shared" ref="Y43:AB48" si="39">(Y19-X19)/X19*100</f>
        <v>15.401635988257123</v>
      </c>
      <c r="Z43" s="84">
        <f t="shared" si="39"/>
        <v>3.5856363183441156</v>
      </c>
      <c r="AA43" s="84">
        <f t="shared" ref="AA43:AE46" si="40">(AA19-Z19)/Z19*100</f>
        <v>6.3553485931658686</v>
      </c>
      <c r="AB43" s="84">
        <f t="shared" si="40"/>
        <v>4.7997862193718142</v>
      </c>
      <c r="AC43" s="84">
        <f t="shared" si="40"/>
        <v>0.25302551831002495</v>
      </c>
      <c r="AD43" s="84">
        <f t="shared" si="40"/>
        <v>-10.804377315177128</v>
      </c>
      <c r="AE43" s="84">
        <f t="shared" si="40"/>
        <v>-19.19587040923016</v>
      </c>
      <c r="AF43" s="84">
        <f t="shared" si="36"/>
        <v>-0.81798850834728321</v>
      </c>
      <c r="AG43" s="84">
        <f t="shared" si="36"/>
        <v>8.7910884856446891</v>
      </c>
      <c r="AH43" s="43"/>
      <c r="AI43" s="92"/>
      <c r="AJ43" s="92"/>
      <c r="AK43" s="92"/>
      <c r="AL43" s="92"/>
      <c r="AM43" s="92"/>
      <c r="AN43" s="92"/>
    </row>
    <row r="44" spans="1:76">
      <c r="A44" s="16" t="s">
        <v>18</v>
      </c>
      <c r="B44" s="44"/>
      <c r="C44" s="47">
        <f t="shared" si="28"/>
        <v>-17.089680620309654</v>
      </c>
      <c r="D44" s="56">
        <f t="shared" si="28"/>
        <v>9.7941631959584416</v>
      </c>
      <c r="E44" s="56">
        <f t="shared" si="28"/>
        <v>9.8599071525409787</v>
      </c>
      <c r="F44" s="47">
        <f t="shared" si="28"/>
        <v>-8.6932675167969293</v>
      </c>
      <c r="G44" s="47">
        <f t="shared" si="28"/>
        <v>47.647066854155007</v>
      </c>
      <c r="H44" s="47">
        <f t="shared" si="28"/>
        <v>-8.0305131761442432</v>
      </c>
      <c r="I44" s="48">
        <f t="shared" si="28"/>
        <v>-5.2903031217011005</v>
      </c>
      <c r="J44" s="48">
        <f t="shared" si="28"/>
        <v>18.555672324660573</v>
      </c>
      <c r="K44" s="48">
        <f t="shared" si="28"/>
        <v>-3.8985342442448716</v>
      </c>
      <c r="L44" s="57">
        <f t="shared" si="28"/>
        <v>-6.2555320556419973</v>
      </c>
      <c r="M44" s="42">
        <f t="shared" si="28"/>
        <v>-10.816478656263977</v>
      </c>
      <c r="N44" s="48">
        <f t="shared" si="28"/>
        <v>-4.024205411670307</v>
      </c>
      <c r="O44" s="42">
        <f t="shared" si="28"/>
        <v>13.947817605462081</v>
      </c>
      <c r="P44" s="42">
        <f t="shared" si="28"/>
        <v>-0.98335931847594593</v>
      </c>
      <c r="Q44" s="43">
        <f t="shared" si="28"/>
        <v>7.9161863988144248</v>
      </c>
      <c r="R44" s="43">
        <f t="shared" si="33"/>
        <v>-25.705702841884413</v>
      </c>
      <c r="S44" s="43">
        <f t="shared" si="33"/>
        <v>9.2638469931326615</v>
      </c>
      <c r="T44" s="43">
        <f t="shared" si="33"/>
        <v>-18.632081013134087</v>
      </c>
      <c r="U44" s="84">
        <f t="shared" si="34"/>
        <v>2.1685772862464265</v>
      </c>
      <c r="V44" s="84">
        <f t="shared" si="34"/>
        <v>-19.853315245039852</v>
      </c>
      <c r="W44" s="84">
        <f t="shared" si="34"/>
        <v>-6.0283875517940579</v>
      </c>
      <c r="X44" s="84">
        <f t="shared" ref="X44:X49" si="41">(X20-W20)/W20*100</f>
        <v>0.39214950465325726</v>
      </c>
      <c r="Y44" s="84">
        <f t="shared" si="39"/>
        <v>11.361554994860294</v>
      </c>
      <c r="Z44" s="84">
        <f t="shared" si="39"/>
        <v>20.84452201933405</v>
      </c>
      <c r="AA44" s="84">
        <f t="shared" si="40"/>
        <v>16.157435698016776</v>
      </c>
      <c r="AB44" s="84">
        <f t="shared" si="40"/>
        <v>9.7479614529280951</v>
      </c>
      <c r="AC44" s="84">
        <f t="shared" si="40"/>
        <v>-2.8379688640498522</v>
      </c>
      <c r="AD44" s="84">
        <f t="shared" si="40"/>
        <v>-0.2388267216827753</v>
      </c>
      <c r="AE44" s="84">
        <f t="shared" si="40"/>
        <v>-27.206006316522991</v>
      </c>
      <c r="AF44" s="84">
        <f t="shared" si="36"/>
        <v>9.9495113252119136</v>
      </c>
      <c r="AG44" s="84">
        <f t="shared" si="36"/>
        <v>12.043083231523219</v>
      </c>
      <c r="AH44" s="43"/>
      <c r="AI44" s="92"/>
      <c r="AJ44" s="92"/>
      <c r="AK44" s="92"/>
      <c r="AL44" s="92"/>
      <c r="AM44" s="92"/>
      <c r="AN44" s="92"/>
    </row>
    <row r="45" spans="1:76">
      <c r="A45" s="16" t="s">
        <v>19</v>
      </c>
      <c r="B45" s="44"/>
      <c r="C45" s="47">
        <f t="shared" si="28"/>
        <v>-21.753541227625579</v>
      </c>
      <c r="D45" s="47">
        <f t="shared" si="28"/>
        <v>6.1417040970263104</v>
      </c>
      <c r="E45" s="58">
        <f t="shared" si="28"/>
        <v>2.0098767414782994</v>
      </c>
      <c r="F45" s="47">
        <f t="shared" si="28"/>
        <v>-9.6081487428958265</v>
      </c>
      <c r="G45" s="47">
        <f t="shared" si="28"/>
        <v>78.531245645813016</v>
      </c>
      <c r="H45" s="47">
        <f t="shared" si="28"/>
        <v>-14.010467730999801</v>
      </c>
      <c r="I45" s="47">
        <f t="shared" si="28"/>
        <v>-3.8805817752768195</v>
      </c>
      <c r="J45" s="48">
        <f t="shared" si="28"/>
        <v>8.0550260553447401</v>
      </c>
      <c r="K45" s="48">
        <f t="shared" si="28"/>
        <v>-12.757242102503605</v>
      </c>
      <c r="L45" s="48">
        <f t="shared" si="28"/>
        <v>3.9089008251011035</v>
      </c>
      <c r="M45" s="48">
        <f t="shared" si="28"/>
        <v>9.057006181393163</v>
      </c>
      <c r="N45" s="48">
        <f t="shared" si="28"/>
        <v>-0.31489103113001682</v>
      </c>
      <c r="O45" s="48">
        <f t="shared" si="28"/>
        <v>4.417966693452299</v>
      </c>
      <c r="P45" s="46">
        <f t="shared" si="28"/>
        <v>-2.1287888035580655</v>
      </c>
      <c r="Q45" s="43">
        <f t="shared" si="28"/>
        <v>1.0710063663872109</v>
      </c>
      <c r="R45" s="43">
        <f t="shared" si="33"/>
        <v>-4.782676345764858</v>
      </c>
      <c r="S45" s="43">
        <f t="shared" si="33"/>
        <v>7.2796632613387269</v>
      </c>
      <c r="T45" s="45">
        <f t="shared" si="33"/>
        <v>-18.465118233483555</v>
      </c>
      <c r="U45" s="45">
        <f t="shared" si="34"/>
        <v>-5.2888920383170888</v>
      </c>
      <c r="V45" s="45">
        <f t="shared" si="34"/>
        <v>-25.491596438604009</v>
      </c>
      <c r="W45" s="45">
        <f t="shared" si="34"/>
        <v>-2.3762358160722274</v>
      </c>
      <c r="X45" s="45">
        <f t="shared" si="41"/>
        <v>3.8217692163830184</v>
      </c>
      <c r="Y45" s="45">
        <f t="shared" si="39"/>
        <v>17.825393823124106</v>
      </c>
      <c r="Z45" s="45">
        <f>(Z21-Y21)/Y21*100</f>
        <v>18.021220321362506</v>
      </c>
      <c r="AA45" s="45">
        <f t="shared" si="40"/>
        <v>8.4692958877669327</v>
      </c>
      <c r="AB45" s="45">
        <f t="shared" si="40"/>
        <v>-25.147937827299383</v>
      </c>
      <c r="AC45" s="45">
        <f t="shared" si="40"/>
        <v>13.703591429072864</v>
      </c>
      <c r="AD45" s="45">
        <f t="shared" si="40"/>
        <v>9.6995762355120245</v>
      </c>
      <c r="AE45" s="45">
        <f t="shared" si="40"/>
        <v>-32.642606343176197</v>
      </c>
      <c r="AF45" s="84">
        <f t="shared" si="36"/>
        <v>5.3931901479329269</v>
      </c>
      <c r="AG45" s="84">
        <f t="shared" si="36"/>
        <v>22.80851907241572</v>
      </c>
      <c r="AH45" s="43"/>
      <c r="AI45" s="92"/>
      <c r="AJ45" s="92"/>
      <c r="AK45" s="92"/>
      <c r="AL45" s="92"/>
      <c r="AM45" s="92"/>
      <c r="AN45" s="92"/>
    </row>
    <row r="46" spans="1:76" s="62" customFormat="1">
      <c r="A46" s="22" t="s">
        <v>20</v>
      </c>
      <c r="B46" s="50"/>
      <c r="C46" s="51">
        <f t="shared" si="28"/>
        <v>-27.822153228251313</v>
      </c>
      <c r="D46" s="51">
        <f t="shared" si="28"/>
        <v>2.8573386119029958</v>
      </c>
      <c r="E46" s="51">
        <f t="shared" si="28"/>
        <v>5.2599416720486323</v>
      </c>
      <c r="F46" s="51">
        <f t="shared" si="28"/>
        <v>-4.1854335247392358</v>
      </c>
      <c r="G46" s="51">
        <f t="shared" si="28"/>
        <v>60.737596880303471</v>
      </c>
      <c r="H46" s="51">
        <f t="shared" si="28"/>
        <v>-4.9000359088237442</v>
      </c>
      <c r="I46" s="51">
        <f t="shared" si="28"/>
        <v>-6.9572421255515922</v>
      </c>
      <c r="J46" s="52">
        <f t="shared" si="28"/>
        <v>4.6056032046001523</v>
      </c>
      <c r="K46" s="52">
        <f t="shared" si="28"/>
        <v>-6.7452359491139733</v>
      </c>
      <c r="L46" s="52">
        <f t="shared" si="28"/>
        <v>-2.4971437560022522</v>
      </c>
      <c r="M46" s="52">
        <f t="shared" si="28"/>
        <v>4.0565755370027192</v>
      </c>
      <c r="N46" s="52">
        <f t="shared" si="28"/>
        <v>-3.0269463093409383</v>
      </c>
      <c r="O46" s="52">
        <f t="shared" si="28"/>
        <v>5.3178755424847326</v>
      </c>
      <c r="P46" s="60">
        <f t="shared" si="28"/>
        <v>-5.3893232235667288</v>
      </c>
      <c r="Q46" s="51">
        <f t="shared" si="28"/>
        <v>6.7090742879340954</v>
      </c>
      <c r="R46" s="51">
        <f t="shared" si="33"/>
        <v>-11.286515575692226</v>
      </c>
      <c r="S46" s="51">
        <f t="shared" si="33"/>
        <v>7.4602632981629791</v>
      </c>
      <c r="T46" s="61">
        <f t="shared" si="33"/>
        <v>-21.472065415905696</v>
      </c>
      <c r="U46" s="61">
        <f t="shared" si="34"/>
        <v>-5.8364761257892219</v>
      </c>
      <c r="V46" s="61">
        <f t="shared" si="34"/>
        <v>-22.571464657095948</v>
      </c>
      <c r="W46" s="61">
        <f t="shared" si="34"/>
        <v>-2.6457730703147089</v>
      </c>
      <c r="X46" s="61">
        <f t="shared" si="41"/>
        <v>4.0026063483198362</v>
      </c>
      <c r="Y46" s="61">
        <f t="shared" si="39"/>
        <v>15.591157254094693</v>
      </c>
      <c r="Z46" s="61">
        <f>(Z22-Y22)/Y22*100</f>
        <v>12.61943476577623</v>
      </c>
      <c r="AA46" s="61">
        <f t="shared" si="40"/>
        <v>9.1939387272427258</v>
      </c>
      <c r="AB46" s="61">
        <f t="shared" si="40"/>
        <v>-6.7893041448075939</v>
      </c>
      <c r="AC46" s="61">
        <f t="shared" si="40"/>
        <v>4.0422163018044062</v>
      </c>
      <c r="AD46" s="61">
        <f t="shared" si="40"/>
        <v>-0.76742482872532169</v>
      </c>
      <c r="AE46" s="61">
        <f t="shared" si="40"/>
        <v>-26.563534581351956</v>
      </c>
      <c r="AF46" s="61">
        <f t="shared" si="36"/>
        <v>3.9985744832501782</v>
      </c>
      <c r="AG46" s="61">
        <f t="shared" si="36"/>
        <v>14.916386813789323</v>
      </c>
      <c r="AH46" s="61"/>
      <c r="AI46" s="93"/>
      <c r="AJ46" s="93"/>
      <c r="AK46" s="93"/>
      <c r="AL46" s="93"/>
      <c r="AM46" s="93"/>
      <c r="AN46" s="93"/>
    </row>
    <row r="47" spans="1:76">
      <c r="A47" s="16" t="s">
        <v>21</v>
      </c>
      <c r="B47" s="44"/>
      <c r="C47" s="45">
        <f t="shared" si="28"/>
        <v>-35.75891620000732</v>
      </c>
      <c r="D47" s="63">
        <f t="shared" si="28"/>
        <v>6.733516192832667</v>
      </c>
      <c r="E47" s="64">
        <f t="shared" si="28"/>
        <v>-10.196284773060031</v>
      </c>
      <c r="F47" s="47">
        <f t="shared" si="28"/>
        <v>23.00174075489322</v>
      </c>
      <c r="G47" s="47">
        <f t="shared" si="28"/>
        <v>57.835184635458013</v>
      </c>
      <c r="H47" s="47">
        <f t="shared" si="28"/>
        <v>-20.945724295693022</v>
      </c>
      <c r="I47" s="48">
        <f t="shared" si="28"/>
        <v>1.750571259426472</v>
      </c>
      <c r="J47" s="48">
        <f t="shared" si="28"/>
        <v>2.2761751991517358</v>
      </c>
      <c r="K47" s="48">
        <f>(K23-J23)/J23*100</f>
        <v>5.4611863406542582</v>
      </c>
      <c r="L47" s="59">
        <f t="shared" si="28"/>
        <v>-3.0776909000166364</v>
      </c>
      <c r="M47" s="65">
        <f t="shared" si="28"/>
        <v>-1.122450041090618</v>
      </c>
      <c r="N47" s="59">
        <f t="shared" si="28"/>
        <v>-7.8479747501315105</v>
      </c>
      <c r="O47" s="42">
        <f t="shared" si="28"/>
        <v>6.6011725015840756</v>
      </c>
      <c r="P47" s="42">
        <f t="shared" si="28"/>
        <v>1.3333690326380894</v>
      </c>
      <c r="Q47" s="43">
        <f t="shared" si="28"/>
        <v>9.4131635268317169</v>
      </c>
      <c r="R47" s="43">
        <f t="shared" si="33"/>
        <v>-18.361442757235039</v>
      </c>
      <c r="S47" s="43">
        <f t="shared" si="33"/>
        <v>16.14792552845336</v>
      </c>
      <c r="T47" s="43">
        <f t="shared" si="33"/>
        <v>-28.47712478224993</v>
      </c>
      <c r="U47" s="43">
        <f>(U23-T23)/T23*100</f>
        <v>-4.9901009842043038</v>
      </c>
      <c r="V47" s="43">
        <f>(V23-U23)/U23*100</f>
        <v>-12.00275839323594</v>
      </c>
      <c r="W47" s="43">
        <f>(W23-V23)/V23*100</f>
        <v>-5.0528969829128263</v>
      </c>
      <c r="X47" s="43">
        <f t="shared" si="41"/>
        <v>9.8496402490445512</v>
      </c>
      <c r="Y47" s="43">
        <f t="shared" si="39"/>
        <v>9.1151129078361723</v>
      </c>
      <c r="Z47" s="43">
        <f t="shared" si="39"/>
        <v>10.350583057647111</v>
      </c>
      <c r="AA47" s="43">
        <f t="shared" si="39"/>
        <v>7.4487062095160583</v>
      </c>
      <c r="AB47" s="43">
        <f t="shared" si="39"/>
        <v>-7.1829412247422937</v>
      </c>
      <c r="AC47" s="43">
        <f t="shared" ref="AC47:AE48" si="42">(AC23-AB23)/AB23*100</f>
        <v>6.9533045879296509</v>
      </c>
      <c r="AD47" s="43">
        <f t="shared" si="42"/>
        <v>-4.7055232669049103E-2</v>
      </c>
      <c r="AE47" s="43">
        <f t="shared" si="42"/>
        <v>-35.680204595770668</v>
      </c>
      <c r="AF47" s="43">
        <f t="shared" si="36"/>
        <v>14.588093330563881</v>
      </c>
      <c r="AG47" s="43">
        <f t="shared" si="36"/>
        <v>20.045402755239444</v>
      </c>
      <c r="AH47" s="43"/>
      <c r="AI47" s="92"/>
      <c r="AJ47" s="92"/>
      <c r="AK47" s="92"/>
      <c r="AL47" s="92"/>
      <c r="AM47" s="92"/>
      <c r="AN47" s="92"/>
    </row>
    <row r="48" spans="1:76">
      <c r="A48" s="27" t="s">
        <v>22</v>
      </c>
      <c r="B48" s="66"/>
      <c r="C48" s="67">
        <f t="shared" si="28"/>
        <v>-24.371464383534388</v>
      </c>
      <c r="D48" s="67">
        <f t="shared" si="28"/>
        <v>16.758448938073272</v>
      </c>
      <c r="E48" s="56">
        <f t="shared" si="28"/>
        <v>13.691428399762673</v>
      </c>
      <c r="F48" s="67">
        <f t="shared" si="28"/>
        <v>-14.152557488158859</v>
      </c>
      <c r="G48" s="67">
        <f t="shared" si="28"/>
        <v>44.50694471163095</v>
      </c>
      <c r="H48" s="67">
        <f t="shared" si="28"/>
        <v>-7.600349318934577</v>
      </c>
      <c r="I48" s="57">
        <f t="shared" si="28"/>
        <v>-1.5871277828043868</v>
      </c>
      <c r="J48" s="57">
        <f t="shared" si="28"/>
        <v>3.3572060175560852</v>
      </c>
      <c r="K48" s="57">
        <f>(K24-J24)/J24*100</f>
        <v>1.3099150141643059</v>
      </c>
      <c r="L48" s="57">
        <f t="shared" si="28"/>
        <v>0.30367089457083418</v>
      </c>
      <c r="M48" s="68">
        <f t="shared" si="28"/>
        <v>-5.1428730729558696</v>
      </c>
      <c r="N48" s="57">
        <f t="shared" si="28"/>
        <v>1.2237628650863159</v>
      </c>
      <c r="O48" s="42">
        <f t="shared" si="28"/>
        <v>4.1797076875729475</v>
      </c>
      <c r="P48" s="42">
        <f t="shared" si="28"/>
        <v>7.4215070424890337</v>
      </c>
      <c r="Q48" s="43">
        <f t="shared" si="28"/>
        <v>1.7636437221755237</v>
      </c>
      <c r="R48" s="43">
        <f t="shared" si="33"/>
        <v>-28.916252390057362</v>
      </c>
      <c r="S48" s="43">
        <f t="shared" si="33"/>
        <v>32.054399517978958</v>
      </c>
      <c r="T48" s="43">
        <f t="shared" si="33"/>
        <v>-20.647905225935766</v>
      </c>
      <c r="U48" s="43">
        <f t="shared" si="33"/>
        <v>-8.7652647719182966</v>
      </c>
      <c r="V48" s="43">
        <f t="shared" ref="V48:X51" si="43">(V24-U24)/U24*100</f>
        <v>-19.676177757103304</v>
      </c>
      <c r="W48" s="43">
        <f t="shared" si="43"/>
        <v>-3.9109641502736832</v>
      </c>
      <c r="X48" s="43">
        <f t="shared" si="41"/>
        <v>5.5166179000884599</v>
      </c>
      <c r="Y48" s="43">
        <f t="shared" si="39"/>
        <v>24.17776795091482</v>
      </c>
      <c r="Z48" s="43">
        <f t="shared" si="39"/>
        <v>8.61117293567772</v>
      </c>
      <c r="AA48" s="43">
        <f t="shared" si="39"/>
        <v>7.1647643052794789</v>
      </c>
      <c r="AB48" s="43">
        <f t="shared" si="39"/>
        <v>-6.0547148885177773</v>
      </c>
      <c r="AC48" s="43">
        <f t="shared" si="42"/>
        <v>2.452048009661639</v>
      </c>
      <c r="AD48" s="43">
        <f t="shared" si="42"/>
        <v>-8.2045814266130677</v>
      </c>
      <c r="AE48" s="43">
        <f t="shared" si="42"/>
        <v>-24.595994574784292</v>
      </c>
      <c r="AF48" s="43">
        <f t="shared" si="36"/>
        <v>14.688238502090528</v>
      </c>
      <c r="AG48" s="43">
        <f t="shared" si="36"/>
        <v>16.222439122056208</v>
      </c>
      <c r="AH48" s="43"/>
      <c r="AI48" s="92"/>
      <c r="AJ48" s="92"/>
      <c r="AK48" s="92"/>
      <c r="AL48" s="92"/>
      <c r="AM48" s="92"/>
      <c r="AN48" s="92"/>
    </row>
    <row r="49" spans="1:65">
      <c r="A49" s="29" t="s">
        <v>23</v>
      </c>
      <c r="B49" s="69"/>
      <c r="C49" s="45">
        <f t="shared" si="28"/>
        <v>-44.151900144879079</v>
      </c>
      <c r="D49" s="45">
        <f t="shared" si="28"/>
        <v>17.514342728860065</v>
      </c>
      <c r="E49" s="45">
        <f t="shared" si="28"/>
        <v>5.1908769621005479</v>
      </c>
      <c r="F49" s="45">
        <f t="shared" si="28"/>
        <v>9.3589200314789025</v>
      </c>
      <c r="G49" s="45">
        <f t="shared" si="28"/>
        <v>20.707629855152689</v>
      </c>
      <c r="H49" s="45">
        <f t="shared" si="28"/>
        <v>-12.378186265143119</v>
      </c>
      <c r="I49" s="45">
        <f t="shared" si="28"/>
        <v>7.5994417306350313</v>
      </c>
      <c r="J49" s="70">
        <f t="shared" si="28"/>
        <v>-9.403982100006486E-2</v>
      </c>
      <c r="K49" s="70">
        <f>(K25-J25)/J25*100</f>
        <v>6.4258820474536664</v>
      </c>
      <c r="L49" s="70">
        <f t="shared" si="28"/>
        <v>51.01292363996798</v>
      </c>
      <c r="M49" s="71">
        <f t="shared" si="28"/>
        <v>-28.069635112414865</v>
      </c>
      <c r="N49" s="58">
        <f t="shared" si="28"/>
        <v>5.5578173037777434</v>
      </c>
      <c r="O49" s="48">
        <f t="shared" si="28"/>
        <v>-5.0304553675922969</v>
      </c>
      <c r="P49" s="48">
        <f t="shared" si="28"/>
        <v>-1.3415581960383423</v>
      </c>
      <c r="Q49" s="48">
        <f t="shared" si="28"/>
        <v>15.130976629312364</v>
      </c>
      <c r="R49" s="48">
        <f t="shared" si="33"/>
        <v>-12.641857196575085</v>
      </c>
      <c r="S49" s="48">
        <f t="shared" si="33"/>
        <v>17.484387679497583</v>
      </c>
      <c r="T49" s="48">
        <f t="shared" si="33"/>
        <v>-21.139026865994364</v>
      </c>
      <c r="U49" s="48">
        <f t="shared" si="33"/>
        <v>-14.752699964965194</v>
      </c>
      <c r="V49" s="48">
        <f t="shared" si="43"/>
        <v>-21.844399971410191</v>
      </c>
      <c r="W49" s="48">
        <f t="shared" si="43"/>
        <v>2.2142710167127735</v>
      </c>
      <c r="X49" s="48">
        <f t="shared" si="41"/>
        <v>3.1135715483979198</v>
      </c>
      <c r="Y49" s="48">
        <f t="shared" ref="Y49:AE51" si="44">(Y25-X25)/X25*100</f>
        <v>19.367889022657511</v>
      </c>
      <c r="Z49" s="48">
        <f t="shared" si="44"/>
        <v>13.634876789997818</v>
      </c>
      <c r="AA49" s="48">
        <f t="shared" si="44"/>
        <v>-2.6970622571204683</v>
      </c>
      <c r="AB49" s="48">
        <f t="shared" si="44"/>
        <v>2.338748777621642</v>
      </c>
      <c r="AC49" s="48">
        <f t="shared" si="44"/>
        <v>12.777933914160677</v>
      </c>
      <c r="AD49" s="48">
        <f t="shared" si="44"/>
        <v>-14.828975848712691</v>
      </c>
      <c r="AE49" s="48">
        <f t="shared" si="44"/>
        <v>-27.506039909380458</v>
      </c>
      <c r="AF49" s="48">
        <f t="shared" si="36"/>
        <v>21.041767568440232</v>
      </c>
      <c r="AG49" s="48">
        <f t="shared" si="36"/>
        <v>5.8791025579955223</v>
      </c>
      <c r="AH49" s="43"/>
      <c r="AI49" s="92"/>
      <c r="AJ49" s="92"/>
      <c r="AK49" s="92"/>
      <c r="AL49" s="92"/>
      <c r="AM49" s="92"/>
      <c r="AN49" s="92"/>
    </row>
    <row r="50" spans="1:65">
      <c r="A50" s="32" t="s">
        <v>24</v>
      </c>
      <c r="B50" s="72"/>
      <c r="C50" s="51">
        <f t="shared" ref="C50:J51" si="45">(C26-B26)/B26*100</f>
        <v>-34.704329417966754</v>
      </c>
      <c r="D50" s="51">
        <f t="shared" si="45"/>
        <v>13.065115853677767</v>
      </c>
      <c r="E50" s="51">
        <f t="shared" si="45"/>
        <v>2.7196045834402582</v>
      </c>
      <c r="F50" s="51">
        <f t="shared" si="45"/>
        <v>4.0569383421405645</v>
      </c>
      <c r="G50" s="51">
        <f t="shared" si="45"/>
        <v>42.813375852692346</v>
      </c>
      <c r="H50" s="51">
        <f t="shared" si="45"/>
        <v>-14.317926827931249</v>
      </c>
      <c r="I50" s="51">
        <f t="shared" si="45"/>
        <v>1.9453958396423987</v>
      </c>
      <c r="J50" s="52">
        <f t="shared" si="45"/>
        <v>2.0507338543671447</v>
      </c>
      <c r="K50" s="52">
        <f>(K26-J26)/J26*100</f>
        <v>4.2029243973785793</v>
      </c>
      <c r="L50" s="52">
        <f t="shared" ref="L50:Q51" si="46">(L26-K26)/K26*100</f>
        <v>12.067751263942714</v>
      </c>
      <c r="M50" s="52">
        <f t="shared" si="46"/>
        <v>-11.757075099091761</v>
      </c>
      <c r="N50" s="73">
        <f t="shared" si="46"/>
        <v>-0.97852185312424789</v>
      </c>
      <c r="O50" s="52">
        <f t="shared" si="46"/>
        <v>2.2493963172337867</v>
      </c>
      <c r="P50" s="52">
        <f t="shared" si="46"/>
        <v>2.728817721892038</v>
      </c>
      <c r="Q50" s="52">
        <f t="shared" si="46"/>
        <v>8.1344288380917416</v>
      </c>
      <c r="R50" s="52">
        <f t="shared" si="33"/>
        <v>-20.381644015875601</v>
      </c>
      <c r="S50" s="52">
        <f t="shared" si="33"/>
        <v>21.494849597586629</v>
      </c>
      <c r="T50" s="52">
        <f t="shared" si="33"/>
        <v>-23.607840269143569</v>
      </c>
      <c r="U50" s="52">
        <f t="shared" si="33"/>
        <v>-9.3780815884960411</v>
      </c>
      <c r="V50" s="52">
        <f t="shared" si="43"/>
        <v>-17.613345236145815</v>
      </c>
      <c r="W50" s="52">
        <f t="shared" si="43"/>
        <v>-2.6229907608660805</v>
      </c>
      <c r="X50" s="52">
        <f t="shared" si="43"/>
        <v>6.3992994284811298</v>
      </c>
      <c r="Y50" s="52">
        <f t="shared" si="44"/>
        <v>17.09892013985581</v>
      </c>
      <c r="Z50" s="52">
        <f t="shared" si="44"/>
        <v>10.686163635018444</v>
      </c>
      <c r="AA50" s="52">
        <f t="shared" si="44"/>
        <v>4.3204247375230969</v>
      </c>
      <c r="AB50" s="52">
        <f t="shared" si="44"/>
        <v>-4.1263913298183947</v>
      </c>
      <c r="AC50" s="52">
        <f t="shared" si="44"/>
        <v>7.101155241550507</v>
      </c>
      <c r="AD50" s="52">
        <f t="shared" si="44"/>
        <v>-7.4190291746803627</v>
      </c>
      <c r="AE50" s="52">
        <f t="shared" si="44"/>
        <v>-29.628015916383621</v>
      </c>
      <c r="AF50" s="52">
        <f t="shared" si="36"/>
        <v>16.538277348293086</v>
      </c>
      <c r="AG50" s="52">
        <f t="shared" si="36"/>
        <v>14.335697177476167</v>
      </c>
      <c r="AH50" s="52"/>
      <c r="AI50" s="92"/>
      <c r="AJ50" s="92"/>
      <c r="AK50" s="92"/>
      <c r="AL50" s="92"/>
      <c r="AM50" s="92"/>
      <c r="AN50" s="92"/>
    </row>
    <row r="51" spans="1:65">
      <c r="A51" s="22" t="s">
        <v>97</v>
      </c>
      <c r="B51" s="50"/>
      <c r="C51" s="51">
        <f t="shared" si="45"/>
        <v>-31.337481132422777</v>
      </c>
      <c r="D51" s="51">
        <f t="shared" si="45"/>
        <v>7.8156739350897242</v>
      </c>
      <c r="E51" s="51">
        <f t="shared" si="45"/>
        <v>3.9659163082536586</v>
      </c>
      <c r="F51" s="51">
        <f t="shared" si="45"/>
        <v>-3.717324783486331E-2</v>
      </c>
      <c r="G51" s="51">
        <f t="shared" si="45"/>
        <v>51.347142679410531</v>
      </c>
      <c r="H51" s="51">
        <f t="shared" si="45"/>
        <v>-9.5558392027526438</v>
      </c>
      <c r="I51" s="51">
        <f t="shared" si="45"/>
        <v>-2.7878848410696899</v>
      </c>
      <c r="J51" s="52">
        <f t="shared" si="45"/>
        <v>3.3508268674381907</v>
      </c>
      <c r="K51" s="52">
        <f>(K27-J27)/J27*100</f>
        <v>-1.4358909104645867</v>
      </c>
      <c r="L51" s="52">
        <f t="shared" si="46"/>
        <v>4.9702364742879857</v>
      </c>
      <c r="M51" s="52">
        <f t="shared" si="46"/>
        <v>-4.5992307551877909</v>
      </c>
      <c r="N51" s="52">
        <f t="shared" si="46"/>
        <v>-1.9898398016303855</v>
      </c>
      <c r="O51" s="52">
        <f t="shared" si="46"/>
        <v>3.7482903229452789</v>
      </c>
      <c r="P51" s="52">
        <f t="shared" si="46"/>
        <v>-1.2967344913347987</v>
      </c>
      <c r="Q51" s="52">
        <f t="shared" si="46"/>
        <v>7.4569427036660541</v>
      </c>
      <c r="R51" s="52">
        <f t="shared" si="33"/>
        <v>-16.088719882035541</v>
      </c>
      <c r="S51" s="52">
        <f t="shared" si="33"/>
        <v>14.491379425473097</v>
      </c>
      <c r="T51" s="52">
        <f t="shared" si="33"/>
        <v>-22.607508067965316</v>
      </c>
      <c r="U51" s="52">
        <f t="shared" si="33"/>
        <v>-7.6949645998470206</v>
      </c>
      <c r="V51" s="52">
        <f t="shared" si="43"/>
        <v>-20.017090365306558</v>
      </c>
      <c r="W51" s="52">
        <f t="shared" si="43"/>
        <v>-2.633683107409222</v>
      </c>
      <c r="X51" s="52">
        <f t="shared" si="43"/>
        <v>5.2746069991455933</v>
      </c>
      <c r="Y51" s="52">
        <f t="shared" si="44"/>
        <v>16.399923653353028</v>
      </c>
      <c r="Z51" s="52">
        <f t="shared" si="44"/>
        <v>11.576197693800466</v>
      </c>
      <c r="AA51" s="52">
        <f t="shared" si="44"/>
        <v>6.5850579031173888</v>
      </c>
      <c r="AB51" s="52">
        <f t="shared" si="44"/>
        <v>-5.3940863960251448</v>
      </c>
      <c r="AC51" s="52">
        <f t="shared" si="44"/>
        <v>5.6664055945473946</v>
      </c>
      <c r="AD51" s="52">
        <f t="shared" si="44"/>
        <v>-4.3471481772441871</v>
      </c>
      <c r="AE51" s="52">
        <f t="shared" si="44"/>
        <v>-28.15979536563346</v>
      </c>
      <c r="AF51" s="52">
        <f t="shared" si="36"/>
        <v>10.396900198973714</v>
      </c>
      <c r="AG51" s="52">
        <f t="shared" si="36"/>
        <v>14.603609756714539</v>
      </c>
      <c r="AH51" s="52"/>
      <c r="AI51" s="92"/>
      <c r="AJ51" s="92"/>
      <c r="AK51" s="92"/>
      <c r="AL51" s="92"/>
      <c r="AM51" s="92"/>
      <c r="AN51" s="92"/>
    </row>
    <row r="52" spans="1:65">
      <c r="C52" s="74"/>
      <c r="D52" s="74"/>
      <c r="E52" s="74"/>
      <c r="F52" s="74"/>
      <c r="G52" s="74"/>
      <c r="H52" s="74"/>
      <c r="I52" s="74"/>
      <c r="J52" s="75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92"/>
      <c r="AJ52" s="92"/>
      <c r="AK52" s="92"/>
      <c r="AL52" s="92"/>
      <c r="AM52" s="92"/>
      <c r="AN52" s="92"/>
      <c r="AZ52" s="11" t="s">
        <v>110</v>
      </c>
    </row>
    <row r="53" spans="1:65">
      <c r="A53" s="22" t="s">
        <v>25</v>
      </c>
      <c r="B53" s="50"/>
      <c r="C53" s="51" t="e">
        <f t="shared" ref="C53:M53" si="47">(C29-B29)/B29*100</f>
        <v>#VALUE!</v>
      </c>
      <c r="D53" s="51">
        <f t="shared" si="47"/>
        <v>-1.2350862771012974</v>
      </c>
      <c r="E53" s="51">
        <f t="shared" si="47"/>
        <v>3.5752617930183348</v>
      </c>
      <c r="F53" s="51">
        <f t="shared" si="47"/>
        <v>-8.6594981416716985E-4</v>
      </c>
      <c r="G53" s="51">
        <f t="shared" si="47"/>
        <v>38.766599680057638</v>
      </c>
      <c r="H53" s="51">
        <f t="shared" si="47"/>
        <v>-1.0475946011498123</v>
      </c>
      <c r="I53" s="51">
        <f t="shared" si="47"/>
        <v>-1.6862615176858176</v>
      </c>
      <c r="J53" s="52">
        <f t="shared" si="47"/>
        <v>3.6184019213071452</v>
      </c>
      <c r="K53" s="52">
        <f t="shared" si="47"/>
        <v>-0.39797426435841865</v>
      </c>
      <c r="L53" s="52">
        <f t="shared" si="47"/>
        <v>-5.5426874695965571</v>
      </c>
      <c r="M53" s="52">
        <f t="shared" si="47"/>
        <v>-1.4286641761843684</v>
      </c>
      <c r="N53" s="52">
        <f t="shared" ref="N53:S53" si="48">(N29-M29)/M29*100</f>
        <v>0.78525387130826096</v>
      </c>
      <c r="O53" s="52">
        <f t="shared" si="48"/>
        <v>-1.2030349421046334</v>
      </c>
      <c r="P53" s="52">
        <f t="shared" si="48"/>
        <v>3.9602331946631959</v>
      </c>
      <c r="Q53" s="52">
        <f t="shared" si="48"/>
        <v>7.1818256857542311</v>
      </c>
      <c r="R53" s="52">
        <f t="shared" si="48"/>
        <v>-13.29366392510544</v>
      </c>
      <c r="S53" s="52">
        <f t="shared" si="48"/>
        <v>-0.10246660005181155</v>
      </c>
      <c r="T53" s="51">
        <f t="shared" ref="T53:AE53" si="49">(T29-S29)/S29*100</f>
        <v>-9.1636122835980203</v>
      </c>
      <c r="U53" s="51">
        <f t="shared" si="49"/>
        <v>-10.799457580113989</v>
      </c>
      <c r="V53" s="51">
        <f t="shared" si="49"/>
        <v>-19.816201264187821</v>
      </c>
      <c r="W53" s="51">
        <f t="shared" si="49"/>
        <v>-7.0106514004196692</v>
      </c>
      <c r="X53" s="51">
        <f t="shared" si="49"/>
        <v>4.2869800896487025</v>
      </c>
      <c r="Y53" s="51">
        <f t="shared" si="49"/>
        <v>15.809383952996448</v>
      </c>
      <c r="Z53" s="51">
        <f t="shared" si="49"/>
        <v>15.879840855708371</v>
      </c>
      <c r="AA53" s="51">
        <f t="shared" si="49"/>
        <v>7.9661338129527932</v>
      </c>
      <c r="AB53" s="51">
        <f t="shared" si="49"/>
        <v>-3.076173881284098</v>
      </c>
      <c r="AC53" s="51">
        <f t="shared" si="49"/>
        <v>0.32700006228074169</v>
      </c>
      <c r="AD53" s="51">
        <f t="shared" si="49"/>
        <v>-27.91902349094995</v>
      </c>
      <c r="AE53" s="51">
        <f t="shared" si="49"/>
        <v>5.5201457275049082</v>
      </c>
      <c r="AF53" s="51">
        <f>(AF29-AE29)/AE29*100</f>
        <v>-9.68833331504384</v>
      </c>
      <c r="AG53" s="51">
        <f>(AG29-AF29)/AF29*100</f>
        <v>18.961278823305154</v>
      </c>
      <c r="AH53" s="51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/>
      <c r="AS53" s="103"/>
      <c r="AT53" s="103"/>
    </row>
    <row r="54" spans="1:65">
      <c r="A54" s="319" t="s">
        <v>172</v>
      </c>
      <c r="Z54" s="103"/>
      <c r="AA54" s="103"/>
      <c r="AB54" s="103"/>
      <c r="AC54" s="74"/>
      <c r="AD54" s="74"/>
      <c r="AE54" s="320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/>
      <c r="AS54" s="103"/>
      <c r="AT54" s="103"/>
      <c r="AU54" s="121"/>
      <c r="AV54" s="103"/>
      <c r="AW54" s="103"/>
      <c r="AX54" s="103"/>
      <c r="AY54" s="103"/>
      <c r="AZ54" s="103"/>
      <c r="BA54" s="103"/>
      <c r="BB54" s="103"/>
      <c r="BC54" s="103"/>
      <c r="BD54" s="103"/>
      <c r="BE54" s="103"/>
      <c r="BF54" s="103"/>
      <c r="BG54" s="103"/>
      <c r="BH54" s="103"/>
      <c r="BI54" s="103"/>
      <c r="BJ54" s="103"/>
    </row>
    <row r="55" spans="1:65" s="103" customFormat="1">
      <c r="A55" s="330"/>
      <c r="B55" s="228"/>
      <c r="C55" s="228"/>
      <c r="D55" s="228"/>
      <c r="E55" s="228"/>
      <c r="F55" s="228"/>
      <c r="G55" s="228"/>
      <c r="H55" s="228"/>
      <c r="AE55" s="331"/>
      <c r="AF55" s="239"/>
      <c r="AG55" s="239"/>
      <c r="AH55" s="239"/>
      <c r="AI55" s="239">
        <v>44531</v>
      </c>
      <c r="AJ55" s="239">
        <v>44562</v>
      </c>
      <c r="AK55" s="239">
        <v>44593</v>
      </c>
      <c r="AL55" s="239">
        <v>44621</v>
      </c>
      <c r="AM55" s="239">
        <v>44652</v>
      </c>
      <c r="AN55" s="239">
        <v>44682</v>
      </c>
      <c r="AO55" s="239">
        <v>44713</v>
      </c>
      <c r="AP55" s="239">
        <v>44743</v>
      </c>
      <c r="AQ55" s="239">
        <v>44774</v>
      </c>
      <c r="AR55" s="239">
        <v>44805</v>
      </c>
      <c r="AS55" s="239">
        <v>44835</v>
      </c>
      <c r="AT55" s="239">
        <v>44866</v>
      </c>
      <c r="AU55" s="239">
        <v>44896</v>
      </c>
      <c r="AV55" s="380">
        <v>44927</v>
      </c>
      <c r="AW55" s="380">
        <v>44958</v>
      </c>
      <c r="AX55" s="380">
        <v>44986</v>
      </c>
      <c r="AY55" s="380">
        <v>45017</v>
      </c>
      <c r="AZ55" s="380">
        <v>45047</v>
      </c>
      <c r="BA55" s="380">
        <v>45078</v>
      </c>
      <c r="BB55" s="380">
        <v>45108</v>
      </c>
      <c r="BC55" s="380">
        <v>45139</v>
      </c>
      <c r="BD55" s="380">
        <v>45170</v>
      </c>
      <c r="BE55" s="380">
        <v>45200</v>
      </c>
      <c r="BF55" s="380">
        <v>45231</v>
      </c>
      <c r="BG55" s="380">
        <v>45261</v>
      </c>
      <c r="BH55" s="380">
        <v>45292</v>
      </c>
      <c r="BI55" s="380">
        <v>45323</v>
      </c>
      <c r="BJ55" s="380">
        <v>45352</v>
      </c>
      <c r="BL55" s="11"/>
      <c r="BM55" s="11"/>
    </row>
    <row r="56" spans="1:65" s="103" customFormat="1">
      <c r="AE56" s="105" t="s">
        <v>119</v>
      </c>
      <c r="AF56" s="240"/>
      <c r="AG56" s="240"/>
      <c r="AH56" s="240"/>
      <c r="AI56" s="240">
        <f>AE25</f>
        <v>86718</v>
      </c>
      <c r="AJ56" s="240">
        <f>AF10</f>
        <v>107853</v>
      </c>
      <c r="AK56" s="240">
        <f>AF11</f>
        <v>110918</v>
      </c>
      <c r="AL56" s="240">
        <f>AF12</f>
        <v>119548</v>
      </c>
      <c r="AM56" s="240">
        <f>AF14</f>
        <v>97365</v>
      </c>
      <c r="AN56" s="240">
        <f>AF15</f>
        <v>121349</v>
      </c>
      <c r="AO56" s="240">
        <f>AF16</f>
        <v>127232</v>
      </c>
      <c r="AP56" s="240">
        <f>AF19</f>
        <v>109611</v>
      </c>
      <c r="AQ56" s="240">
        <f>AF20</f>
        <v>71211</v>
      </c>
      <c r="AR56" s="240">
        <f>AF21</f>
        <v>110998</v>
      </c>
      <c r="AS56" s="240">
        <f>AF23</f>
        <v>115852</v>
      </c>
      <c r="AT56" s="240">
        <f>AF24</f>
        <v>119871</v>
      </c>
      <c r="AU56" s="240">
        <f>AF25</f>
        <v>104965</v>
      </c>
      <c r="AV56" s="381">
        <f>AG10</f>
        <v>128328</v>
      </c>
      <c r="AW56" s="381">
        <f>AG11</f>
        <v>130405</v>
      </c>
      <c r="AX56" s="381">
        <f>AG12</f>
        <v>168324</v>
      </c>
      <c r="AY56" s="381">
        <f>AG14</f>
        <v>125884</v>
      </c>
      <c r="AZ56" s="381">
        <f>AG15</f>
        <v>149482</v>
      </c>
      <c r="BA56" s="381">
        <f>AG16</f>
        <v>139150</v>
      </c>
      <c r="BB56" s="381">
        <f>AG19</f>
        <v>119247</v>
      </c>
      <c r="BC56" s="381">
        <f>AG20</f>
        <v>79787</v>
      </c>
      <c r="BD56" s="381">
        <f>AG21</f>
        <v>136315</v>
      </c>
      <c r="BE56" s="381">
        <f>AG23</f>
        <v>139075</v>
      </c>
      <c r="BF56" s="381">
        <f>AG24</f>
        <v>139317</v>
      </c>
      <c r="BG56" s="381">
        <f>AG25</f>
        <v>111136</v>
      </c>
      <c r="BH56" s="381">
        <f>AH10</f>
        <v>142008</v>
      </c>
      <c r="BI56" s="381">
        <f>AH11</f>
        <v>147170</v>
      </c>
      <c r="BJ56" s="381">
        <f>AH12</f>
        <v>162083</v>
      </c>
      <c r="BL56" s="11"/>
      <c r="BM56" s="11"/>
    </row>
    <row r="57" spans="1:65" s="103" customFormat="1">
      <c r="AE57" s="105" t="s">
        <v>113</v>
      </c>
      <c r="AF57" s="241"/>
      <c r="AG57" s="241"/>
      <c r="AH57" s="241"/>
      <c r="AI57" s="241">
        <f>AE49</f>
        <v>-27.506039909380458</v>
      </c>
      <c r="AJ57" s="241">
        <f>AF34</f>
        <v>-19.631440110880938</v>
      </c>
      <c r="AK57" s="241">
        <f>AF35</f>
        <v>-22.52219529061686</v>
      </c>
      <c r="AL57" s="241">
        <f>AF36</f>
        <v>-29.630872285695787</v>
      </c>
      <c r="AM57" s="241">
        <f>AF38</f>
        <v>-32.964067115110538</v>
      </c>
      <c r="AN57" s="241">
        <f>AF39</f>
        <v>-15.100187501749081</v>
      </c>
      <c r="AO57" s="241">
        <f>AF40</f>
        <v>-14.992216260999125</v>
      </c>
      <c r="AP57" s="241">
        <f>AF43</f>
        <v>-0.81798850834728321</v>
      </c>
      <c r="AQ57" s="241">
        <f>AF44</f>
        <v>9.9495113252119136</v>
      </c>
      <c r="AR57" s="241">
        <f>AF45</f>
        <v>5.3931901479329269</v>
      </c>
      <c r="AS57" s="241">
        <f>AF47</f>
        <v>14.588093330563881</v>
      </c>
      <c r="AT57" s="241">
        <f>AF48</f>
        <v>14.688238502090528</v>
      </c>
      <c r="AU57" s="241">
        <f>AF49</f>
        <v>21.041767568440232</v>
      </c>
      <c r="AV57" s="382">
        <f>AG34</f>
        <v>18.984172902005508</v>
      </c>
      <c r="AW57" s="382">
        <f>AG35</f>
        <v>17.568834634594925</v>
      </c>
      <c r="AX57" s="382">
        <f>AG36</f>
        <v>40.80034797738147</v>
      </c>
      <c r="AY57" s="382">
        <f>AG38</f>
        <v>29.290812920453963</v>
      </c>
      <c r="AZ57" s="382">
        <f>AG39</f>
        <v>23.183544981829268</v>
      </c>
      <c r="BA57" s="382">
        <f>AG40</f>
        <v>9.3671403420523145</v>
      </c>
      <c r="BB57" s="382">
        <f>AG43</f>
        <v>8.7910884856446891</v>
      </c>
      <c r="BC57" s="382">
        <f>AG44</f>
        <v>12.043083231523219</v>
      </c>
      <c r="BD57" s="382">
        <f>AG45</f>
        <v>22.80851907241572</v>
      </c>
      <c r="BE57" s="382">
        <f>AG47</f>
        <v>20.045402755239444</v>
      </c>
      <c r="BF57" s="382">
        <f>AG48</f>
        <v>16.222439122056208</v>
      </c>
      <c r="BG57" s="382">
        <f>AG49</f>
        <v>5.8791025579955223</v>
      </c>
      <c r="BH57" s="382">
        <f>AH34</f>
        <v>10.660183280344118</v>
      </c>
      <c r="BI57" s="382">
        <f>AH35</f>
        <v>12.856102143322726</v>
      </c>
      <c r="BJ57" s="382">
        <f>AH36</f>
        <v>-3.7077303296024335</v>
      </c>
      <c r="BL57" s="11"/>
      <c r="BM57" s="11"/>
    </row>
    <row r="58" spans="1:65" s="103" customFormat="1"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U58" s="11"/>
      <c r="AW58" s="362"/>
      <c r="BK58" s="11"/>
      <c r="BL58" s="11"/>
    </row>
    <row r="59" spans="1:65" s="103" customFormat="1"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379"/>
      <c r="AV59" s="104"/>
      <c r="AW59" s="362"/>
      <c r="BK59" s="11"/>
      <c r="BL59" s="11"/>
    </row>
    <row r="60" spans="1:65" s="103" customFormat="1">
      <c r="A60" s="393"/>
      <c r="B60" s="393"/>
      <c r="C60" s="393"/>
      <c r="D60" s="393"/>
      <c r="E60" s="393"/>
      <c r="F60" s="393"/>
      <c r="G60" s="393"/>
      <c r="H60" s="393"/>
      <c r="I60" s="393"/>
      <c r="J60" s="393"/>
      <c r="K60" s="393"/>
      <c r="L60" s="393"/>
      <c r="M60" s="393"/>
      <c r="N60" s="393"/>
      <c r="O60" s="393"/>
      <c r="P60" s="393"/>
      <c r="Q60" s="393"/>
      <c r="R60" s="393"/>
      <c r="S60" s="393"/>
      <c r="T60" s="393"/>
      <c r="U60" s="393"/>
      <c r="V60" s="393"/>
      <c r="W60" s="393"/>
      <c r="X60" s="393"/>
      <c r="Y60" s="393"/>
      <c r="Z60" s="393"/>
      <c r="AA60" s="393"/>
      <c r="AB60" s="393"/>
      <c r="AC60" s="393"/>
      <c r="AD60" s="393"/>
      <c r="AE60" s="393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362"/>
      <c r="AX60" s="104"/>
    </row>
    <row r="61" spans="1:65" s="103" customFormat="1">
      <c r="A61" s="393"/>
      <c r="B61" s="393"/>
      <c r="C61" s="393"/>
      <c r="D61" s="393"/>
      <c r="E61" s="393"/>
      <c r="F61" s="393"/>
      <c r="G61" s="393"/>
      <c r="H61" s="393"/>
      <c r="I61" s="393"/>
      <c r="J61" s="393"/>
      <c r="K61" s="393"/>
      <c r="L61" s="393"/>
      <c r="M61" s="393"/>
      <c r="N61" s="393"/>
      <c r="O61" s="393"/>
      <c r="P61" s="393"/>
      <c r="Q61" s="393"/>
      <c r="R61" s="393"/>
      <c r="S61" s="393"/>
      <c r="T61" s="393"/>
      <c r="U61" s="393"/>
      <c r="V61" s="393"/>
      <c r="W61" s="393"/>
      <c r="X61" s="393"/>
      <c r="Y61" s="393"/>
      <c r="Z61" s="393"/>
      <c r="AA61" s="393"/>
      <c r="AB61" s="393"/>
      <c r="AC61" s="393"/>
      <c r="AD61" s="393"/>
      <c r="AE61" s="393"/>
      <c r="AW61" s="362"/>
    </row>
    <row r="62" spans="1:65" s="103" customFormat="1">
      <c r="A62" s="393"/>
      <c r="B62" s="393"/>
      <c r="C62" s="393"/>
      <c r="D62" s="393"/>
      <c r="E62" s="393"/>
      <c r="F62" s="393"/>
      <c r="G62" s="393"/>
      <c r="H62" s="393"/>
      <c r="I62" s="393"/>
      <c r="J62" s="393"/>
      <c r="K62" s="393"/>
      <c r="L62" s="393"/>
      <c r="M62" s="393"/>
      <c r="N62" s="393"/>
      <c r="O62" s="393"/>
      <c r="P62" s="393"/>
      <c r="Q62" s="393"/>
      <c r="R62" s="393"/>
      <c r="S62" s="393"/>
      <c r="T62" s="393"/>
      <c r="U62" s="393"/>
      <c r="V62" s="393"/>
      <c r="W62" s="393"/>
      <c r="X62" s="393"/>
      <c r="Y62" s="393"/>
      <c r="Z62" s="393"/>
      <c r="AA62" s="393"/>
      <c r="AB62" s="393"/>
      <c r="AC62" s="393"/>
      <c r="AD62" s="393"/>
      <c r="AE62" s="393"/>
    </row>
    <row r="63" spans="1:65" s="103" customFormat="1">
      <c r="A63" s="393"/>
      <c r="B63" s="393"/>
      <c r="C63" s="393"/>
      <c r="D63" s="393"/>
      <c r="E63" s="393"/>
      <c r="F63" s="393"/>
      <c r="G63" s="393"/>
      <c r="H63" s="393"/>
      <c r="I63" s="393"/>
      <c r="J63" s="393"/>
      <c r="K63" s="393"/>
      <c r="L63" s="393"/>
      <c r="M63" s="393"/>
      <c r="N63" s="393"/>
      <c r="O63" s="393"/>
      <c r="P63" s="393"/>
      <c r="Q63" s="393"/>
      <c r="R63" s="393"/>
      <c r="S63" s="393"/>
      <c r="T63" s="393"/>
      <c r="U63" s="393"/>
      <c r="V63" s="393"/>
      <c r="W63" s="393"/>
      <c r="X63" s="393"/>
      <c r="Y63" s="393"/>
      <c r="Z63" s="393"/>
      <c r="AA63" s="393"/>
      <c r="AB63" s="393"/>
      <c r="AC63" s="393"/>
      <c r="AD63" s="393"/>
      <c r="AE63" s="393"/>
    </row>
    <row r="64" spans="1:65" s="103" customFormat="1">
      <c r="A64" s="393"/>
      <c r="B64" s="393"/>
      <c r="C64" s="393"/>
      <c r="D64" s="393"/>
      <c r="E64" s="393"/>
      <c r="F64" s="393"/>
      <c r="G64" s="393"/>
      <c r="H64" s="393"/>
      <c r="I64" s="393"/>
      <c r="J64" s="393"/>
      <c r="K64" s="393"/>
      <c r="L64" s="393"/>
      <c r="M64" s="393"/>
      <c r="N64" s="393"/>
      <c r="O64" s="393"/>
      <c r="P64" s="393"/>
      <c r="Q64" s="393"/>
      <c r="R64" s="393"/>
      <c r="S64" s="393"/>
      <c r="T64" s="393"/>
      <c r="U64" s="393"/>
      <c r="V64" s="393"/>
      <c r="W64" s="393"/>
      <c r="X64" s="393"/>
      <c r="Y64" s="393"/>
      <c r="Z64" s="393"/>
      <c r="AA64" s="393"/>
      <c r="AB64" s="393"/>
      <c r="AC64" s="393"/>
      <c r="AD64" s="393"/>
      <c r="AE64" s="393"/>
    </row>
    <row r="65" spans="1:51" s="103" customFormat="1">
      <c r="A65" s="325"/>
      <c r="B65" s="325"/>
      <c r="C65" s="325"/>
      <c r="D65" s="325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325"/>
      <c r="R65" s="325"/>
      <c r="S65" s="325"/>
      <c r="T65" s="325"/>
      <c r="U65" s="325"/>
      <c r="V65" s="325"/>
      <c r="W65" s="325"/>
      <c r="X65" s="325"/>
      <c r="Y65" s="325"/>
      <c r="Z65" s="325"/>
      <c r="AA65" s="325"/>
      <c r="AB65" s="325"/>
      <c r="AC65" s="325"/>
      <c r="AD65" s="325"/>
      <c r="AE65" s="325"/>
    </row>
    <row r="66" spans="1:51"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/>
      <c r="AU66" s="103"/>
      <c r="AV66" s="103"/>
      <c r="AW66" s="103"/>
      <c r="AX66" s="103"/>
      <c r="AY66" s="103"/>
    </row>
    <row r="67" spans="1:51"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/>
      <c r="AU67" s="103"/>
      <c r="AV67" s="103"/>
      <c r="AW67" s="103"/>
      <c r="AX67" s="103"/>
      <c r="AY67" s="103"/>
    </row>
    <row r="68" spans="1:51"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</row>
    <row r="69" spans="1:51"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/>
      <c r="AU69" s="103"/>
      <c r="AV69" s="103"/>
      <c r="AW69" s="103"/>
      <c r="AX69" s="103"/>
      <c r="AY69" s="103"/>
    </row>
  </sheetData>
  <mergeCells count="5">
    <mergeCell ref="A64:AE64"/>
    <mergeCell ref="A60:AE60"/>
    <mergeCell ref="A61:AE61"/>
    <mergeCell ref="A62:AE62"/>
    <mergeCell ref="A63:AE63"/>
  </mergeCells>
  <phoneticPr fontId="0" type="noConversion"/>
  <printOptions horizontalCentered="1"/>
  <pageMargins left="0.59055118110236227" right="0.55118110236220474" top="0.31496062992125984" bottom="0.54" header="0.15748031496062992" footer="0.27559055118110237"/>
  <pageSetup paperSize="9" scale="65" orientation="landscape" horizontalDpi="4294967292" r:id="rId1"/>
  <headerFooter alignWithMargins="0">
    <oddFooter>&amp;L&amp;"Trebuchet MS,Grassetto"&amp;14ANFIA - Studi e statistiche</oddFooter>
  </headerFooter>
  <colBreaks count="1" manualBreakCount="1">
    <brk id="34" max="54" man="1"/>
  </colBreaks>
  <ignoredErrors>
    <ignoredError sqref="Q13:AB13 AD13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5834F-D15D-4E0F-B828-55DD6D71633F}">
  <dimension ref="A1:AY83"/>
  <sheetViews>
    <sheetView showGridLines="0" showZeros="0" topLeftCell="A10" zoomScale="115" zoomScaleNormal="115" workbookViewId="0"/>
  </sheetViews>
  <sheetFormatPr defaultColWidth="9.33203125" defaultRowHeight="13.2"/>
  <cols>
    <col min="1" max="1" width="24.44140625" style="11" customWidth="1"/>
    <col min="2" max="9" width="10.44140625" style="11" customWidth="1"/>
    <col min="10" max="10" width="10.33203125" style="11" bestFit="1" customWidth="1"/>
    <col min="11" max="13" width="10.44140625" style="11" customWidth="1"/>
    <col min="14" max="14" width="11.44140625" style="11" customWidth="1"/>
    <col min="15" max="15" width="6.6640625" style="11" customWidth="1"/>
    <col min="16" max="16" width="3.44140625" style="11" customWidth="1"/>
    <col min="17" max="17" width="23.33203125" style="11" customWidth="1"/>
    <col min="18" max="29" width="9.88671875" style="11" customWidth="1"/>
    <col min="30" max="30" width="7.33203125" style="11" bestFit="1" customWidth="1"/>
    <col min="31" max="34" width="9.33203125" style="103"/>
    <col min="35" max="35" width="19.109375" style="103" bestFit="1" customWidth="1"/>
    <col min="36" max="36" width="19" style="121" bestFit="1" customWidth="1"/>
    <col min="37" max="49" width="9.33203125" style="121"/>
    <col min="50" max="16384" width="9.33203125" style="103"/>
  </cols>
  <sheetData>
    <row r="1" spans="1:51" ht="3" customHeight="1"/>
    <row r="2" spans="1:51" ht="3" customHeight="1"/>
    <row r="3" spans="1:51" ht="3" customHeight="1"/>
    <row r="4" spans="1:51" ht="3" customHeight="1"/>
    <row r="5" spans="1:51" ht="3" customHeight="1"/>
    <row r="6" spans="1:51" ht="3" customHeight="1"/>
    <row r="7" spans="1:51" ht="3" customHeight="1"/>
    <row r="8" spans="1:51" ht="3" customHeight="1"/>
    <row r="9" spans="1:51" ht="13.8">
      <c r="B9"/>
      <c r="C9"/>
      <c r="D9"/>
      <c r="E9"/>
      <c r="F9"/>
      <c r="G9"/>
      <c r="H9" s="95"/>
    </row>
    <row r="11" spans="1:51" s="231" customFormat="1" ht="16.2">
      <c r="A11" s="160" t="s">
        <v>237</v>
      </c>
      <c r="B11" s="194"/>
      <c r="C11" s="194"/>
      <c r="D11" s="194"/>
      <c r="E11" s="194"/>
      <c r="F11" s="194"/>
      <c r="G11" s="194"/>
      <c r="H11" s="89"/>
      <c r="I11" s="89"/>
      <c r="J11" s="89"/>
      <c r="K11" s="89"/>
      <c r="L11" s="81"/>
      <c r="M11" s="81"/>
      <c r="N11" s="81"/>
      <c r="O11" s="81"/>
      <c r="P11" s="81" t="s">
        <v>110</v>
      </c>
      <c r="Q11" s="394" t="str">
        <f>A11</f>
        <v>ITALIA - IMMATRICOLAZIONI AUTOVETTURE - Andamento mensile per marca nel 2024</v>
      </c>
      <c r="R11" s="395"/>
      <c r="S11" s="395"/>
      <c r="T11" s="395"/>
      <c r="U11" s="395"/>
      <c r="V11" s="395"/>
      <c r="W11" s="395"/>
      <c r="X11" s="395"/>
      <c r="Y11" s="80"/>
      <c r="Z11" s="80"/>
      <c r="AA11" s="80"/>
      <c r="AB11" s="81"/>
      <c r="AC11" s="81"/>
      <c r="AD11" s="82"/>
    </row>
    <row r="12" spans="1:51" s="231" customFormat="1" ht="16.2">
      <c r="A12" s="396" t="s">
        <v>238</v>
      </c>
      <c r="B12" s="395"/>
      <c r="C12" s="395"/>
      <c r="D12" s="395"/>
      <c r="E12" s="395"/>
      <c r="F12" s="395"/>
      <c r="G12" s="395"/>
      <c r="H12" s="80"/>
      <c r="I12" s="80"/>
      <c r="J12" s="80"/>
      <c r="K12" s="80"/>
      <c r="L12" s="81"/>
      <c r="M12" s="81"/>
      <c r="N12" s="81"/>
      <c r="O12" s="81"/>
      <c r="P12" s="81"/>
      <c r="Q12" s="396" t="str">
        <f>A12</f>
        <v>ITALY - NEW CAR REGISTRATIONS  - Monthly trend by make in 2024</v>
      </c>
      <c r="R12" s="395"/>
      <c r="S12" s="395"/>
      <c r="T12" s="395"/>
      <c r="U12" s="395"/>
      <c r="V12" s="395"/>
      <c r="W12" s="395"/>
      <c r="X12" s="395"/>
      <c r="Y12" s="80"/>
      <c r="Z12" s="80"/>
      <c r="AA12" s="80"/>
      <c r="AB12" s="81"/>
      <c r="AC12" s="81"/>
      <c r="AD12" s="81"/>
    </row>
    <row r="13" spans="1:51" s="232" customFormat="1" ht="14.4">
      <c r="A13" s="180" t="s">
        <v>117</v>
      </c>
      <c r="B13" s="172"/>
      <c r="C13" s="172"/>
      <c r="D13" s="172"/>
      <c r="E13" s="172"/>
      <c r="F13" s="172"/>
      <c r="G13" s="172"/>
      <c r="H13" s="172"/>
      <c r="I13" s="172"/>
      <c r="J13" s="172"/>
      <c r="K13" s="181"/>
      <c r="L13" s="181"/>
      <c r="M13" s="181"/>
      <c r="N13" s="181"/>
      <c r="O13" s="181"/>
      <c r="P13" s="9"/>
      <c r="Q13" s="180" t="s">
        <v>118</v>
      </c>
      <c r="R13" s="166"/>
      <c r="S13" s="166"/>
      <c r="T13" s="166"/>
      <c r="U13" s="166"/>
      <c r="V13" s="166"/>
      <c r="W13" s="166"/>
      <c r="X13" s="166"/>
      <c r="Y13" s="181"/>
      <c r="Z13" s="181"/>
      <c r="AA13" s="181"/>
      <c r="AB13" s="181"/>
      <c r="AC13" s="181"/>
      <c r="AD13" s="181"/>
    </row>
    <row r="14" spans="1:51" ht="17.25" customHeight="1">
      <c r="A14" s="397" t="s">
        <v>253</v>
      </c>
      <c r="B14" s="397"/>
      <c r="C14" s="397"/>
      <c r="D14" s="397"/>
      <c r="E14" s="397"/>
      <c r="F14" s="397"/>
      <c r="G14" s="168"/>
      <c r="H14" s="169"/>
      <c r="I14" s="168"/>
      <c r="J14" s="169"/>
      <c r="K14" s="169"/>
      <c r="L14" s="169"/>
      <c r="M14" s="169"/>
      <c r="N14" s="168"/>
      <c r="O14" s="153"/>
      <c r="P14" s="153"/>
      <c r="Q14" s="167" t="str">
        <f>A14</f>
        <v>dati provvisori al 31/03/2024 - provisional data as of March, 2024</v>
      </c>
      <c r="R14" s="167"/>
      <c r="S14" s="167"/>
      <c r="T14" s="167"/>
      <c r="U14" s="168"/>
      <c r="V14" s="168"/>
      <c r="W14" s="168"/>
      <c r="X14" s="169"/>
      <c r="Y14" s="168"/>
      <c r="Z14" s="169"/>
      <c r="AA14" s="169"/>
      <c r="AB14" s="169"/>
      <c r="AC14" s="169"/>
      <c r="AD14" s="168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</row>
    <row r="15" spans="1:51" ht="17.25" customHeight="1">
      <c r="A15" s="161" t="s">
        <v>27</v>
      </c>
      <c r="B15" s="162" t="s">
        <v>28</v>
      </c>
      <c r="C15" s="162" t="s">
        <v>29</v>
      </c>
      <c r="D15" s="162" t="s">
        <v>30</v>
      </c>
      <c r="E15" s="162" t="s">
        <v>31</v>
      </c>
      <c r="F15" s="162" t="s">
        <v>32</v>
      </c>
      <c r="G15" s="162" t="s">
        <v>33</v>
      </c>
      <c r="H15" s="162" t="s">
        <v>34</v>
      </c>
      <c r="I15" s="162" t="s">
        <v>35</v>
      </c>
      <c r="J15" s="162" t="s">
        <v>92</v>
      </c>
      <c r="K15" s="162" t="s">
        <v>36</v>
      </c>
      <c r="L15" s="162" t="s">
        <v>37</v>
      </c>
      <c r="M15" s="162" t="s">
        <v>38</v>
      </c>
      <c r="N15" s="162" t="s">
        <v>228</v>
      </c>
      <c r="O15" s="162" t="s">
        <v>69</v>
      </c>
      <c r="Q15" s="170" t="s">
        <v>27</v>
      </c>
      <c r="R15" s="162" t="s">
        <v>28</v>
      </c>
      <c r="S15" s="162" t="s">
        <v>29</v>
      </c>
      <c r="T15" s="162" t="s">
        <v>30</v>
      </c>
      <c r="U15" s="162" t="s">
        <v>31</v>
      </c>
      <c r="V15" s="162" t="s">
        <v>32</v>
      </c>
      <c r="W15" s="162" t="s">
        <v>33</v>
      </c>
      <c r="X15" s="162" t="s">
        <v>34</v>
      </c>
      <c r="Y15" s="162" t="s">
        <v>35</v>
      </c>
      <c r="Z15" s="162" t="s">
        <v>92</v>
      </c>
      <c r="AA15" s="163" t="s">
        <v>36</v>
      </c>
      <c r="AB15" s="163" t="s">
        <v>37</v>
      </c>
      <c r="AC15" s="163" t="s">
        <v>38</v>
      </c>
      <c r="AD15" s="359" t="s">
        <v>39</v>
      </c>
      <c r="AJ15" s="233"/>
      <c r="AK15" s="233"/>
      <c r="AL15" s="233"/>
      <c r="AM15" s="233"/>
      <c r="AN15" s="233"/>
      <c r="AO15" s="233"/>
      <c r="AP15" s="233"/>
      <c r="AQ15" s="233"/>
      <c r="AR15" s="233"/>
      <c r="AS15" s="233"/>
      <c r="AT15" s="233"/>
      <c r="AU15" s="233"/>
      <c r="AV15" s="233"/>
      <c r="AW15" s="233"/>
      <c r="AX15" s="233"/>
      <c r="AY15" s="233"/>
    </row>
    <row r="16" spans="1:51" s="233" customFormat="1" ht="17.25" customHeight="1">
      <c r="A16" s="164" t="s">
        <v>76</v>
      </c>
      <c r="B16" s="165" t="s">
        <v>78</v>
      </c>
      <c r="C16" s="165" t="s">
        <v>79</v>
      </c>
      <c r="D16" s="165" t="s">
        <v>80</v>
      </c>
      <c r="E16" s="165" t="s">
        <v>81</v>
      </c>
      <c r="F16" s="165" t="s">
        <v>82</v>
      </c>
      <c r="G16" s="165" t="s">
        <v>83</v>
      </c>
      <c r="H16" s="165" t="s">
        <v>84</v>
      </c>
      <c r="I16" s="165" t="s">
        <v>85</v>
      </c>
      <c r="J16" s="165" t="s">
        <v>86</v>
      </c>
      <c r="K16" s="165" t="s">
        <v>87</v>
      </c>
      <c r="L16" s="165" t="s">
        <v>88</v>
      </c>
      <c r="M16" s="165" t="s">
        <v>89</v>
      </c>
      <c r="N16" s="165" t="s">
        <v>242</v>
      </c>
      <c r="O16" s="165"/>
      <c r="P16" s="62"/>
      <c r="Q16" s="171" t="s">
        <v>76</v>
      </c>
      <c r="R16" s="165" t="s">
        <v>78</v>
      </c>
      <c r="S16" s="165" t="s">
        <v>79</v>
      </c>
      <c r="T16" s="165" t="s">
        <v>80</v>
      </c>
      <c r="U16" s="165" t="s">
        <v>81</v>
      </c>
      <c r="V16" s="165" t="s">
        <v>82</v>
      </c>
      <c r="W16" s="165" t="s">
        <v>83</v>
      </c>
      <c r="X16" s="165" t="s">
        <v>84</v>
      </c>
      <c r="Y16" s="165" t="s">
        <v>85</v>
      </c>
      <c r="Z16" s="165" t="s">
        <v>86</v>
      </c>
      <c r="AA16" s="165" t="s">
        <v>87</v>
      </c>
      <c r="AB16" s="165" t="s">
        <v>88</v>
      </c>
      <c r="AC16" s="165" t="s">
        <v>89</v>
      </c>
      <c r="AD16" s="165" t="s">
        <v>90</v>
      </c>
      <c r="AJ16" s="328"/>
      <c r="AK16" s="328" t="s">
        <v>183</v>
      </c>
      <c r="AL16" s="328" t="s">
        <v>212</v>
      </c>
      <c r="AM16" s="328" t="s">
        <v>213</v>
      </c>
      <c r="AN16" s="328" t="s">
        <v>214</v>
      </c>
      <c r="AO16" s="328" t="s">
        <v>215</v>
      </c>
      <c r="AP16" s="328" t="s">
        <v>216</v>
      </c>
      <c r="AQ16" s="328" t="s">
        <v>217</v>
      </c>
      <c r="AR16" s="328" t="s">
        <v>218</v>
      </c>
      <c r="AS16" s="328" t="s">
        <v>219</v>
      </c>
      <c r="AT16" s="328" t="s">
        <v>220</v>
      </c>
      <c r="AU16" s="328" t="s">
        <v>221</v>
      </c>
      <c r="AV16" s="328" t="s">
        <v>222</v>
      </c>
      <c r="AW16" s="328" t="s">
        <v>223</v>
      </c>
      <c r="AX16" s="235"/>
      <c r="AY16" s="235"/>
    </row>
    <row r="17" spans="1:51" s="233" customFormat="1" ht="13.8">
      <c r="A17" s="272" t="s">
        <v>169</v>
      </c>
      <c r="B17" s="99">
        <f t="shared" ref="B17:M17" si="0">SUM(B18:B26)</f>
        <v>49436</v>
      </c>
      <c r="C17" s="99">
        <f t="shared" si="0"/>
        <v>49091</v>
      </c>
      <c r="D17" s="99">
        <f t="shared" ref="D17" si="1">SUM(D18:D26)</f>
        <v>52605</v>
      </c>
      <c r="E17" s="99">
        <f t="shared" si="0"/>
        <v>0</v>
      </c>
      <c r="F17" s="99">
        <f t="shared" si="0"/>
        <v>0</v>
      </c>
      <c r="G17" s="99">
        <f t="shared" si="0"/>
        <v>0</v>
      </c>
      <c r="H17" s="99">
        <f t="shared" si="0"/>
        <v>0</v>
      </c>
      <c r="I17" s="99">
        <f t="shared" si="0"/>
        <v>0</v>
      </c>
      <c r="J17" s="99">
        <f>SUM(J18:J26)</f>
        <v>0</v>
      </c>
      <c r="K17" s="99">
        <f t="shared" si="0"/>
        <v>0</v>
      </c>
      <c r="L17" s="99">
        <f t="shared" si="0"/>
        <v>0</v>
      </c>
      <c r="M17" s="99">
        <f t="shared" si="0"/>
        <v>0</v>
      </c>
      <c r="N17" s="99">
        <f>SUM(B17:M17)</f>
        <v>151132</v>
      </c>
      <c r="O17" s="273">
        <f t="shared" ref="O17:O34" si="2">N17/N$68*100</f>
        <v>33.491039553606448</v>
      </c>
      <c r="P17" s="62"/>
      <c r="Q17" s="272" t="s">
        <v>169</v>
      </c>
      <c r="R17" s="277">
        <f t="shared" ref="R17:S40" si="3">B17/B$68*100</f>
        <v>34.812123260661373</v>
      </c>
      <c r="S17" s="277">
        <f t="shared" si="3"/>
        <v>33.356662363253378</v>
      </c>
      <c r="T17" s="277"/>
      <c r="U17" s="277"/>
      <c r="V17" s="277"/>
      <c r="W17" s="277"/>
      <c r="X17" s="277"/>
      <c r="Y17" s="277"/>
      <c r="Z17" s="277"/>
      <c r="AA17" s="277"/>
      <c r="AB17" s="277"/>
      <c r="AC17" s="277"/>
      <c r="AD17" s="277">
        <f t="shared" ref="AD17:AD66" si="4">N17/N$68*100</f>
        <v>33.491039553606448</v>
      </c>
      <c r="AI17" s="235"/>
      <c r="AJ17" s="121" t="s">
        <v>41</v>
      </c>
      <c r="AK17" s="339">
        <v>6524</v>
      </c>
      <c r="AL17" s="339">
        <v>1934</v>
      </c>
      <c r="AM17" s="339">
        <v>1889</v>
      </c>
      <c r="AN17" s="339">
        <v>2701</v>
      </c>
      <c r="AO17" s="339"/>
      <c r="AP17" s="339"/>
      <c r="AQ17" s="339"/>
      <c r="AR17" s="339"/>
      <c r="AS17" s="339"/>
      <c r="AT17" s="339"/>
      <c r="AU17" s="339"/>
      <c r="AV17" s="378"/>
      <c r="AW17" s="378"/>
      <c r="AX17" s="103"/>
      <c r="AY17" s="103"/>
    </row>
    <row r="18" spans="1:51" s="235" customFormat="1" ht="13.8">
      <c r="A18" s="263" t="s">
        <v>40</v>
      </c>
      <c r="B18" s="230">
        <f>VLOOKUP($A18,$AJ:$AW,3,FALSE)</f>
        <v>15919</v>
      </c>
      <c r="C18" s="230">
        <f>VLOOKUP($A18,$AJ:$AW,4,FALSE)</f>
        <v>17581</v>
      </c>
      <c r="D18" s="230">
        <f>VLOOKUP($A18,$AJ:$AW,5,FALSE)</f>
        <v>17012</v>
      </c>
      <c r="E18" s="230">
        <f>VLOOKUP($A18,$AJ:$AW,6,FALSE)</f>
        <v>0</v>
      </c>
      <c r="F18" s="230">
        <f>VLOOKUP($A18,$AJ:$AW,7,FALSE)</f>
        <v>0</v>
      </c>
      <c r="G18" s="230">
        <f>VLOOKUP($A18,$AJ:$AW,8,FALSE)</f>
        <v>0</v>
      </c>
      <c r="H18" s="230">
        <f>VLOOKUP($A18,$AJ:$AW,9,FALSE)</f>
        <v>0</v>
      </c>
      <c r="I18" s="230">
        <f>VLOOKUP($A18,$AJ:$AW,10,FALSE)</f>
        <v>0</v>
      </c>
      <c r="J18" s="230">
        <f>VLOOKUP($A18,$AJ:$AW,11,FALSE)</f>
        <v>0</v>
      </c>
      <c r="K18" s="230">
        <f>VLOOKUP($A18,$AJ:$AW,12,FALSE)</f>
        <v>0</v>
      </c>
      <c r="L18" s="230">
        <f>VLOOKUP($A18,$AJ:$AW,13,FALSE)</f>
        <v>0</v>
      </c>
      <c r="M18" s="230">
        <f>VLOOKUP($A18,$AJ:$AW,14,FALSE)</f>
        <v>0</v>
      </c>
      <c r="N18" s="98">
        <f>SUM(B18:M18)</f>
        <v>50512</v>
      </c>
      <c r="O18" s="77">
        <f t="shared" si="2"/>
        <v>11.193522152368585</v>
      </c>
      <c r="P18" s="90"/>
      <c r="Q18" s="263" t="s">
        <v>40</v>
      </c>
      <c r="R18" s="101">
        <f t="shared" si="3"/>
        <v>11.209931834826207</v>
      </c>
      <c r="S18" s="101">
        <f t="shared" si="3"/>
        <v>11.94604878711694</v>
      </c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>
        <f t="shared" si="4"/>
        <v>11.193522152368585</v>
      </c>
      <c r="AE18" s="356"/>
      <c r="AI18" s="103"/>
      <c r="AJ18" s="328" t="s">
        <v>42</v>
      </c>
      <c r="AK18" s="339">
        <v>19171</v>
      </c>
      <c r="AL18" s="339">
        <v>6516</v>
      </c>
      <c r="AM18" s="339">
        <v>6406</v>
      </c>
      <c r="AN18" s="339">
        <v>6249</v>
      </c>
      <c r="AO18" s="339"/>
      <c r="AP18" s="339"/>
      <c r="AQ18" s="339"/>
      <c r="AR18" s="339"/>
      <c r="AS18" s="339"/>
      <c r="AT18" s="339"/>
      <c r="AU18" s="339"/>
      <c r="AV18" s="378"/>
      <c r="AW18" s="378"/>
    </row>
    <row r="19" spans="1:51" ht="13.8">
      <c r="A19" s="263" t="s">
        <v>55</v>
      </c>
      <c r="B19" s="230">
        <f>VLOOKUP($A19,$AJ:$AW,3,FALSE)</f>
        <v>8263</v>
      </c>
      <c r="C19" s="230">
        <f>VLOOKUP($A19,$AJ:$AW,4,FALSE)</f>
        <v>7729</v>
      </c>
      <c r="D19" s="230">
        <f t="shared" ref="D19:D24" si="5">VLOOKUP($A19,$AJ:$AW,5,FALSE)</f>
        <v>8358</v>
      </c>
      <c r="E19" s="230">
        <f>VLOOKUP($A19,$AJ:$AW,6,FALSE)</f>
        <v>0</v>
      </c>
      <c r="F19" s="230">
        <f>VLOOKUP($A19,$AJ:$AW,7,FALSE)</f>
        <v>0</v>
      </c>
      <c r="G19" s="230">
        <f>VLOOKUP($A19,$AJ:$AW,8,FALSE)</f>
        <v>0</v>
      </c>
      <c r="H19" s="230">
        <f>VLOOKUP($A19,$AJ:$AW,9,FALSE)</f>
        <v>0</v>
      </c>
      <c r="I19" s="230">
        <f>VLOOKUP($A19,$AJ:$AW,10,FALSE)</f>
        <v>0</v>
      </c>
      <c r="J19" s="230">
        <f t="shared" ref="J19:J64" si="6">VLOOKUP($A19,$AJ:$AW,11,FALSE)</f>
        <v>0</v>
      </c>
      <c r="K19" s="230">
        <f>VLOOKUP($A19,$AJ:$AW,12,FALSE)</f>
        <v>0</v>
      </c>
      <c r="L19" s="230">
        <f>VLOOKUP($A19,$AJ:$AW,13,FALSE)</f>
        <v>0</v>
      </c>
      <c r="M19" s="230">
        <f>VLOOKUP($A19,$AJ:$AW,14,FALSE)</f>
        <v>0</v>
      </c>
      <c r="N19" s="98">
        <f t="shared" ref="N19:N34" si="7">SUM(B19:M19)</f>
        <v>24350</v>
      </c>
      <c r="O19" s="77">
        <f t="shared" si="2"/>
        <v>5.3959903470497119</v>
      </c>
      <c r="Q19" s="263" t="s">
        <v>55</v>
      </c>
      <c r="R19" s="101">
        <f t="shared" si="3"/>
        <v>5.8186862711959897</v>
      </c>
      <c r="S19" s="101">
        <f t="shared" si="3"/>
        <v>5.2517496772440033</v>
      </c>
      <c r="T19" s="101"/>
      <c r="U19" s="101"/>
      <c r="V19" s="101"/>
      <c r="W19" s="101"/>
      <c r="X19" s="101"/>
      <c r="Y19" s="101"/>
      <c r="Z19" s="101"/>
      <c r="AA19" s="101"/>
      <c r="AB19" s="101"/>
      <c r="AC19" s="101"/>
      <c r="AD19" s="101">
        <f t="shared" si="4"/>
        <v>5.3959903470497119</v>
      </c>
      <c r="AE19" s="356"/>
      <c r="AI19" s="235"/>
      <c r="AJ19" s="121" t="s">
        <v>43</v>
      </c>
      <c r="AK19" s="339">
        <v>18769</v>
      </c>
      <c r="AL19" s="339">
        <v>6237</v>
      </c>
      <c r="AM19" s="339">
        <v>6064</v>
      </c>
      <c r="AN19" s="339">
        <v>6468</v>
      </c>
      <c r="AO19" s="339"/>
      <c r="AP19" s="339"/>
      <c r="AQ19" s="339"/>
      <c r="AR19" s="339"/>
      <c r="AS19" s="339"/>
      <c r="AT19" s="339"/>
      <c r="AU19" s="339"/>
      <c r="AV19" s="378"/>
      <c r="AW19" s="378"/>
    </row>
    <row r="20" spans="1:51" s="235" customFormat="1" ht="13.8">
      <c r="A20" s="263" t="s">
        <v>44</v>
      </c>
      <c r="B20" s="230">
        <f t="shared" ref="B20:M20" si="8">B78</f>
        <v>6531</v>
      </c>
      <c r="C20" s="230">
        <f t="shared" si="8"/>
        <v>6465</v>
      </c>
      <c r="D20" s="230">
        <f t="shared" si="8"/>
        <v>6856</v>
      </c>
      <c r="E20" s="230">
        <f t="shared" si="8"/>
        <v>0</v>
      </c>
      <c r="F20" s="230">
        <f t="shared" si="8"/>
        <v>0</v>
      </c>
      <c r="G20" s="230">
        <f t="shared" si="8"/>
        <v>0</v>
      </c>
      <c r="H20" s="230">
        <f t="shared" si="8"/>
        <v>0</v>
      </c>
      <c r="I20" s="230">
        <f t="shared" si="8"/>
        <v>0</v>
      </c>
      <c r="J20" s="230">
        <f t="shared" si="8"/>
        <v>0</v>
      </c>
      <c r="K20" s="230">
        <f t="shared" si="8"/>
        <v>0</v>
      </c>
      <c r="L20" s="230">
        <f t="shared" si="8"/>
        <v>0</v>
      </c>
      <c r="M20" s="230">
        <f t="shared" si="8"/>
        <v>0</v>
      </c>
      <c r="N20" s="98">
        <f>SUM(B20:M20)</f>
        <v>19852</v>
      </c>
      <c r="O20" s="77">
        <f t="shared" si="2"/>
        <v>4.3992279412579416</v>
      </c>
      <c r="P20" s="90"/>
      <c r="Q20" s="263" t="s">
        <v>44</v>
      </c>
      <c r="R20" s="101">
        <f t="shared" si="3"/>
        <v>4.5990366739901978</v>
      </c>
      <c r="S20" s="101">
        <f t="shared" si="3"/>
        <v>4.3928789834884823</v>
      </c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>
        <f t="shared" si="4"/>
        <v>4.3992279412579416</v>
      </c>
      <c r="AE20" s="356"/>
      <c r="AI20" s="103"/>
      <c r="AJ20" s="121" t="s">
        <v>115</v>
      </c>
      <c r="AK20" s="339">
        <v>20839</v>
      </c>
      <c r="AL20" s="339">
        <v>7280</v>
      </c>
      <c r="AM20" s="339">
        <v>6498</v>
      </c>
      <c r="AN20" s="339">
        <v>7061</v>
      </c>
      <c r="AO20" s="339"/>
      <c r="AP20" s="339"/>
      <c r="AQ20" s="339"/>
      <c r="AR20" s="339"/>
      <c r="AS20" s="339"/>
      <c r="AT20" s="339"/>
      <c r="AU20" s="339"/>
      <c r="AV20" s="378"/>
      <c r="AW20" s="378"/>
      <c r="AX20" s="103"/>
      <c r="AY20" s="103"/>
    </row>
    <row r="21" spans="1:51" ht="13.8">
      <c r="A21" s="263" t="s">
        <v>115</v>
      </c>
      <c r="B21" s="230">
        <f>VLOOKUP($A21,$AJ:$AW,3,FALSE)</f>
        <v>7280</v>
      </c>
      <c r="C21" s="230">
        <f>VLOOKUP($A21,$AJ:$AW,4,FALSE)</f>
        <v>6498</v>
      </c>
      <c r="D21" s="230">
        <f t="shared" si="5"/>
        <v>7061</v>
      </c>
      <c r="E21" s="230">
        <f>VLOOKUP($A21,$AJ:$AW,6,FALSE)</f>
        <v>0</v>
      </c>
      <c r="F21" s="230">
        <f>VLOOKUP($A21,$AJ:$AW,7,FALSE)</f>
        <v>0</v>
      </c>
      <c r="G21" s="230">
        <f>VLOOKUP($A21,$AJ:$AW,8,FALSE)</f>
        <v>0</v>
      </c>
      <c r="H21" s="230">
        <f>VLOOKUP($A21,$AJ:$AW,9,FALSE)</f>
        <v>0</v>
      </c>
      <c r="I21" s="230">
        <f>VLOOKUP($A21,$AJ:$AW,10,FALSE)</f>
        <v>0</v>
      </c>
      <c r="J21" s="230">
        <f t="shared" si="6"/>
        <v>0</v>
      </c>
      <c r="K21" s="230">
        <f>VLOOKUP($A21,$AJ:$AW,12,FALSE)</f>
        <v>0</v>
      </c>
      <c r="L21" s="230">
        <f>VLOOKUP($A21,$AJ:$AW,13,FALSE)</f>
        <v>0</v>
      </c>
      <c r="M21" s="230">
        <f>VLOOKUP($A21,$AJ:$AW,14,FALSE)</f>
        <v>0</v>
      </c>
      <c r="N21" s="98">
        <f>SUM(B21:M21)</f>
        <v>20839</v>
      </c>
      <c r="O21" s="77">
        <f t="shared" si="2"/>
        <v>4.6179483713416403</v>
      </c>
      <c r="Q21" s="263" t="s">
        <v>115</v>
      </c>
      <c r="R21" s="280">
        <f t="shared" si="3"/>
        <v>5.1264717480705313</v>
      </c>
      <c r="S21" s="280">
        <f t="shared" si="3"/>
        <v>4.4153020316640621</v>
      </c>
      <c r="T21" s="280"/>
      <c r="U21" s="280"/>
      <c r="V21" s="280"/>
      <c r="W21" s="280"/>
      <c r="X21" s="280"/>
      <c r="Y21" s="280"/>
      <c r="Z21" s="280"/>
      <c r="AA21" s="280"/>
      <c r="AB21" s="280"/>
      <c r="AC21" s="280"/>
      <c r="AD21" s="280">
        <f t="shared" si="4"/>
        <v>4.6179483713416403</v>
      </c>
      <c r="AE21" s="356"/>
      <c r="AJ21" s="121" t="s">
        <v>44</v>
      </c>
      <c r="AK21" s="339">
        <v>21532</v>
      </c>
      <c r="AL21" s="339">
        <v>7044</v>
      </c>
      <c r="AM21" s="339">
        <v>6899</v>
      </c>
      <c r="AN21" s="339">
        <v>7589</v>
      </c>
      <c r="AO21" s="339"/>
      <c r="AP21" s="339"/>
      <c r="AQ21" s="339"/>
      <c r="AR21" s="339"/>
      <c r="AS21" s="339"/>
      <c r="AT21" s="339"/>
      <c r="AU21" s="339"/>
      <c r="AV21" s="378"/>
      <c r="AW21" s="378"/>
    </row>
    <row r="22" spans="1:51" ht="13.8">
      <c r="A22" s="263" t="s">
        <v>54</v>
      </c>
      <c r="B22" s="230">
        <f>VLOOKUP($A22,$AJ:$AW,3,FALSE)</f>
        <v>4853</v>
      </c>
      <c r="C22" s="230">
        <f>VLOOKUP($A22,$AJ:$AW,4,FALSE)</f>
        <v>4107</v>
      </c>
      <c r="D22" s="230">
        <f t="shared" si="5"/>
        <v>4690</v>
      </c>
      <c r="E22" s="230">
        <f>VLOOKUP($A22,$AJ:$AW,6,FALSE)</f>
        <v>0</v>
      </c>
      <c r="F22" s="230">
        <f>VLOOKUP($A22,$AJ:$AW,7,FALSE)</f>
        <v>0</v>
      </c>
      <c r="G22" s="230">
        <f>VLOOKUP($A22,$AJ:$AW,8,FALSE)</f>
        <v>0</v>
      </c>
      <c r="H22" s="230">
        <f>VLOOKUP($A22,$AJ:$AW,9,FALSE)</f>
        <v>0</v>
      </c>
      <c r="I22" s="230">
        <f>VLOOKUP($A22,$AJ:$AW,10,FALSE)</f>
        <v>0</v>
      </c>
      <c r="J22" s="230">
        <f t="shared" si="6"/>
        <v>0</v>
      </c>
      <c r="K22" s="230">
        <f>VLOOKUP($A22,$AJ:$AW,12,FALSE)</f>
        <v>0</v>
      </c>
      <c r="L22" s="230">
        <f>VLOOKUP($A22,$AJ:$AW,13,FALSE)</f>
        <v>0</v>
      </c>
      <c r="M22" s="230">
        <f>VLOOKUP($A22,$AJ:$AW,14,FALSE)</f>
        <v>0</v>
      </c>
      <c r="N22" s="98">
        <f>SUM(B22:M22)</f>
        <v>13650</v>
      </c>
      <c r="O22" s="77">
        <f t="shared" si="2"/>
        <v>3.0248570117958344</v>
      </c>
      <c r="Q22" s="263" t="s">
        <v>54</v>
      </c>
      <c r="R22" s="280">
        <f t="shared" si="3"/>
        <v>3.4174131034871276</v>
      </c>
      <c r="S22" s="280">
        <f t="shared" si="3"/>
        <v>2.790650268397092</v>
      </c>
      <c r="T22" s="280"/>
      <c r="U22" s="280"/>
      <c r="V22" s="280"/>
      <c r="W22" s="280"/>
      <c r="X22" s="280"/>
      <c r="Y22" s="280"/>
      <c r="Z22" s="280"/>
      <c r="AA22" s="280"/>
      <c r="AB22" s="280"/>
      <c r="AC22" s="280"/>
      <c r="AD22" s="280">
        <f t="shared" si="4"/>
        <v>3.0248570117958344</v>
      </c>
      <c r="AE22" s="356"/>
      <c r="AJ22" s="328" t="s">
        <v>180</v>
      </c>
      <c r="AK22" s="339">
        <v>4490</v>
      </c>
      <c r="AL22" s="339">
        <v>1024</v>
      </c>
      <c r="AM22" s="339">
        <v>1823</v>
      </c>
      <c r="AN22" s="339">
        <v>1643</v>
      </c>
      <c r="AO22" s="339"/>
      <c r="AP22" s="339"/>
      <c r="AQ22" s="339"/>
      <c r="AR22" s="339"/>
      <c r="AS22" s="339"/>
      <c r="AT22" s="339"/>
      <c r="AU22" s="339"/>
      <c r="AV22" s="378"/>
      <c r="AW22" s="378"/>
      <c r="AX22" s="235"/>
      <c r="AY22" s="235"/>
    </row>
    <row r="23" spans="1:51" ht="13.8">
      <c r="A23" s="263" t="s">
        <v>148</v>
      </c>
      <c r="B23" s="230">
        <f>VLOOKUP($A23,$AJ:$AW,3,FALSE)</f>
        <v>3911</v>
      </c>
      <c r="C23" s="230">
        <f>VLOOKUP($A23,$AJ:$AW,4,FALSE)</f>
        <v>4167</v>
      </c>
      <c r="D23" s="230">
        <f t="shared" si="5"/>
        <v>4845</v>
      </c>
      <c r="E23" s="230">
        <f>VLOOKUP($A23,$AJ:$AW,6,FALSE)</f>
        <v>0</v>
      </c>
      <c r="F23" s="230">
        <f>VLOOKUP($A23,$AJ:$AW,7,FALSE)</f>
        <v>0</v>
      </c>
      <c r="G23" s="230">
        <f>VLOOKUP($A23,$AJ:$AW,8,FALSE)</f>
        <v>0</v>
      </c>
      <c r="H23" s="230">
        <f>VLOOKUP($A23,$AJ:$AW,9,FALSE)</f>
        <v>0</v>
      </c>
      <c r="I23" s="230">
        <f>VLOOKUP($A23,$AJ:$AW,10,FALSE)</f>
        <v>0</v>
      </c>
      <c r="J23" s="230">
        <f t="shared" si="6"/>
        <v>0</v>
      </c>
      <c r="K23" s="230">
        <f>VLOOKUP($A23,$AJ:$AW,12,FALSE)</f>
        <v>0</v>
      </c>
      <c r="L23" s="230">
        <f>VLOOKUP($A23,$AJ:$AW,13,FALSE)</f>
        <v>0</v>
      </c>
      <c r="M23" s="230">
        <f>VLOOKUP($A23,$AJ:$AW,14,FALSE)</f>
        <v>0</v>
      </c>
      <c r="N23" s="98">
        <f t="shared" si="7"/>
        <v>12923</v>
      </c>
      <c r="O23" s="77">
        <f t="shared" si="2"/>
        <v>2.8637529057463418</v>
      </c>
      <c r="Q23" s="263" t="s">
        <v>148</v>
      </c>
      <c r="R23" s="280">
        <f t="shared" si="3"/>
        <v>2.7540701932285505</v>
      </c>
      <c r="S23" s="280">
        <f t="shared" si="3"/>
        <v>2.8314194468981451</v>
      </c>
      <c r="T23" s="280"/>
      <c r="U23" s="280"/>
      <c r="V23" s="280"/>
      <c r="W23" s="280"/>
      <c r="X23" s="280"/>
      <c r="Y23" s="280"/>
      <c r="Z23" s="280"/>
      <c r="AA23" s="280"/>
      <c r="AB23" s="280"/>
      <c r="AC23" s="280"/>
      <c r="AD23" s="280">
        <f t="shared" si="4"/>
        <v>2.8637529057463418</v>
      </c>
      <c r="AE23" s="356"/>
      <c r="AI23" s="235"/>
      <c r="AJ23" s="328" t="s">
        <v>107</v>
      </c>
      <c r="AK23" s="339">
        <v>27811</v>
      </c>
      <c r="AL23" s="339">
        <v>10317</v>
      </c>
      <c r="AM23" s="339">
        <v>8974</v>
      </c>
      <c r="AN23" s="339">
        <v>8520</v>
      </c>
      <c r="AO23" s="339"/>
      <c r="AP23" s="339"/>
      <c r="AQ23" s="339"/>
      <c r="AR23" s="339"/>
      <c r="AS23" s="339"/>
      <c r="AT23" s="339"/>
      <c r="AU23" s="339"/>
      <c r="AV23" s="378"/>
      <c r="AW23" s="378"/>
      <c r="AX23" s="235"/>
      <c r="AY23" s="235"/>
    </row>
    <row r="24" spans="1:51" s="235" customFormat="1" ht="13.8">
      <c r="A24" s="263" t="s">
        <v>41</v>
      </c>
      <c r="B24" s="230">
        <f>VLOOKUP($A24,$AJ:$AW,3,FALSE)</f>
        <v>1934</v>
      </c>
      <c r="C24" s="230">
        <f>VLOOKUP($A24,$AJ:$AW,4,FALSE)</f>
        <v>1889</v>
      </c>
      <c r="D24" s="230">
        <f t="shared" si="5"/>
        <v>2701</v>
      </c>
      <c r="E24" s="230">
        <f>VLOOKUP($A24,$AJ:$AW,6,FALSE)</f>
        <v>0</v>
      </c>
      <c r="F24" s="230">
        <f>VLOOKUP($A24,$AJ:$AW,7,FALSE)</f>
        <v>0</v>
      </c>
      <c r="G24" s="230">
        <f>VLOOKUP($A24,$AJ:$AW,8,FALSE)</f>
        <v>0</v>
      </c>
      <c r="H24" s="230">
        <f>VLOOKUP($A24,$AJ:$AW,9,FALSE)</f>
        <v>0</v>
      </c>
      <c r="I24" s="230">
        <f>VLOOKUP($A24,$AJ:$AW,10,FALSE)</f>
        <v>0</v>
      </c>
      <c r="J24" s="230">
        <f t="shared" si="6"/>
        <v>0</v>
      </c>
      <c r="K24" s="185">
        <f>VLOOKUP($A24,$AJ:$AW,12,FALSE)</f>
        <v>0</v>
      </c>
      <c r="L24" s="185">
        <f>VLOOKUP($A24,$AJ:$AW,13,FALSE)</f>
        <v>0</v>
      </c>
      <c r="M24" s="185">
        <f>VLOOKUP($A24,$AJ:$AW,14,FALSE)</f>
        <v>0</v>
      </c>
      <c r="N24" s="98">
        <f t="shared" si="7"/>
        <v>6524</v>
      </c>
      <c r="O24" s="77">
        <f t="shared" si="2"/>
        <v>1.445726530766009</v>
      </c>
      <c r="P24" s="90"/>
      <c r="Q24" s="263" t="s">
        <v>41</v>
      </c>
      <c r="R24" s="101">
        <f t="shared" si="3"/>
        <v>1.3618951045011549</v>
      </c>
      <c r="S24" s="101">
        <f t="shared" si="3"/>
        <v>1.2835496364748251</v>
      </c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>
        <f t="shared" si="4"/>
        <v>1.445726530766009</v>
      </c>
      <c r="AE24" s="356"/>
      <c r="AJ24" s="121" t="s">
        <v>160</v>
      </c>
      <c r="AK24" s="339">
        <v>6150</v>
      </c>
      <c r="AL24" s="339">
        <v>2917</v>
      </c>
      <c r="AM24" s="339">
        <v>2051</v>
      </c>
      <c r="AN24" s="339">
        <v>1182</v>
      </c>
      <c r="AO24" s="339"/>
      <c r="AP24" s="339"/>
      <c r="AQ24" s="339"/>
      <c r="AR24" s="339"/>
      <c r="AS24" s="339"/>
      <c r="AT24" s="339"/>
      <c r="AU24" s="339"/>
      <c r="AV24" s="378"/>
      <c r="AW24" s="378"/>
      <c r="AX24" s="103"/>
      <c r="AY24" s="103"/>
    </row>
    <row r="25" spans="1:51" s="235" customFormat="1" ht="13.8">
      <c r="A25" s="263" t="s">
        <v>155</v>
      </c>
      <c r="B25" s="230">
        <f>B80</f>
        <v>513</v>
      </c>
      <c r="C25" s="230">
        <f t="shared" ref="C25:M25" si="9">C80</f>
        <v>434</v>
      </c>
      <c r="D25" s="230">
        <f t="shared" si="9"/>
        <v>733</v>
      </c>
      <c r="E25" s="230">
        <f t="shared" si="9"/>
        <v>0</v>
      </c>
      <c r="F25" s="230">
        <f t="shared" si="9"/>
        <v>0</v>
      </c>
      <c r="G25" s="230">
        <f t="shared" si="9"/>
        <v>0</v>
      </c>
      <c r="H25" s="230">
        <f t="shared" si="9"/>
        <v>0</v>
      </c>
      <c r="I25" s="230">
        <f t="shared" si="9"/>
        <v>0</v>
      </c>
      <c r="J25" s="230">
        <f t="shared" si="9"/>
        <v>0</v>
      </c>
      <c r="K25" s="230">
        <f t="shared" si="9"/>
        <v>0</v>
      </c>
      <c r="L25" s="230">
        <f t="shared" si="9"/>
        <v>0</v>
      </c>
      <c r="M25" s="230">
        <f t="shared" si="9"/>
        <v>0</v>
      </c>
      <c r="N25" s="98">
        <f t="shared" si="7"/>
        <v>1680</v>
      </c>
      <c r="O25" s="77">
        <f t="shared" si="2"/>
        <v>0.37229009375948729</v>
      </c>
      <c r="P25" s="90"/>
      <c r="Q25" s="263" t="s">
        <v>155</v>
      </c>
      <c r="R25" s="101">
        <f t="shared" si="3"/>
        <v>0.36124725367584926</v>
      </c>
      <c r="S25" s="101">
        <f t="shared" si="3"/>
        <v>0.29489705782428488</v>
      </c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>
        <f t="shared" si="4"/>
        <v>0.37229009375948729</v>
      </c>
      <c r="AE25" s="356"/>
      <c r="AI25" s="103"/>
      <c r="AJ25" s="121" t="s">
        <v>40</v>
      </c>
      <c r="AK25" s="339">
        <v>50512</v>
      </c>
      <c r="AL25" s="339">
        <v>15919</v>
      </c>
      <c r="AM25" s="339">
        <v>17581</v>
      </c>
      <c r="AN25" s="339">
        <v>17012</v>
      </c>
      <c r="AO25" s="339"/>
      <c r="AP25" s="339"/>
      <c r="AQ25" s="339"/>
      <c r="AR25" s="339"/>
      <c r="AS25" s="339"/>
      <c r="AT25" s="339"/>
      <c r="AU25" s="339"/>
      <c r="AV25" s="378"/>
      <c r="AW25" s="378"/>
      <c r="AX25" s="103"/>
      <c r="AY25" s="103"/>
    </row>
    <row r="26" spans="1:51" ht="13.8">
      <c r="A26" s="263" t="s">
        <v>65</v>
      </c>
      <c r="B26" s="230">
        <f>VLOOKUP($A26,$AJ:$AW,3,FALSE)</f>
        <v>232</v>
      </c>
      <c r="C26" s="230">
        <f>VLOOKUP($A26,$AJ:$AW,4,FALSE)</f>
        <v>221</v>
      </c>
      <c r="D26" s="230">
        <f>VLOOKUP($A26,$AJ:$AW,5,FALSE)</f>
        <v>349</v>
      </c>
      <c r="E26" s="230">
        <f>VLOOKUP($A26,$AJ:$AW,6,FALSE)</f>
        <v>0</v>
      </c>
      <c r="F26" s="230">
        <f>VLOOKUP($A26,$AJ:$AW,7,FALSE)</f>
        <v>0</v>
      </c>
      <c r="G26" s="230">
        <f>VLOOKUP($A26,$AJ:$AW,8,FALSE)</f>
        <v>0</v>
      </c>
      <c r="H26" s="230">
        <f>VLOOKUP($A26,$AJ:$AW,9,FALSE)</f>
        <v>0</v>
      </c>
      <c r="I26" s="230">
        <f>VLOOKUP($A26,$AJ:$AW,10,FALSE)</f>
        <v>0</v>
      </c>
      <c r="J26" s="230">
        <f t="shared" si="6"/>
        <v>0</v>
      </c>
      <c r="K26" s="230">
        <f>VLOOKUP($A26,$AJ:$AW,12,FALSE)</f>
        <v>0</v>
      </c>
      <c r="L26" s="230">
        <f>VLOOKUP($A26,$AJ:$AW,13,FALSE)</f>
        <v>0</v>
      </c>
      <c r="M26" s="230">
        <f>VLOOKUP($A26,$AJ:$AW,14,FALSE)</f>
        <v>0</v>
      </c>
      <c r="N26" s="98">
        <f t="shared" si="7"/>
        <v>802</v>
      </c>
      <c r="O26" s="77">
        <f t="shared" si="2"/>
        <v>0.1777241995208981</v>
      </c>
      <c r="Q26" s="263" t="s">
        <v>65</v>
      </c>
      <c r="R26" s="280">
        <f t="shared" si="3"/>
        <v>0.16337107768576417</v>
      </c>
      <c r="S26" s="280">
        <f t="shared" si="3"/>
        <v>0.15016647414554599</v>
      </c>
      <c r="T26" s="280"/>
      <c r="U26" s="280"/>
      <c r="V26" s="280"/>
      <c r="W26" s="280"/>
      <c r="X26" s="280"/>
      <c r="Y26" s="280"/>
      <c r="Z26" s="280"/>
      <c r="AA26" s="280"/>
      <c r="AB26" s="280"/>
      <c r="AC26" s="280"/>
      <c r="AD26" s="280">
        <f t="shared" si="4"/>
        <v>0.1777241995208981</v>
      </c>
      <c r="AE26" s="356"/>
      <c r="AJ26" s="121" t="s">
        <v>45</v>
      </c>
      <c r="AK26" s="339">
        <v>20107</v>
      </c>
      <c r="AL26" s="339">
        <v>6208</v>
      </c>
      <c r="AM26" s="339">
        <v>6466</v>
      </c>
      <c r="AN26" s="339">
        <v>7433</v>
      </c>
      <c r="AO26" s="339"/>
      <c r="AP26" s="339"/>
      <c r="AQ26" s="339"/>
      <c r="AR26" s="339"/>
      <c r="AS26" s="339"/>
      <c r="AT26" s="339"/>
      <c r="AU26" s="339"/>
      <c r="AV26" s="378"/>
      <c r="AW26" s="378"/>
    </row>
    <row r="27" spans="1:51" ht="13.8">
      <c r="A27" s="272" t="s">
        <v>121</v>
      </c>
      <c r="B27" s="99">
        <f t="shared" ref="B27:M27" si="10">SUM(B28:B34)</f>
        <v>21653</v>
      </c>
      <c r="C27" s="99">
        <f t="shared" si="10"/>
        <v>23924</v>
      </c>
      <c r="D27" s="99">
        <f t="shared" ref="D27" si="11">SUM(D28:D34)</f>
        <v>27063</v>
      </c>
      <c r="E27" s="99">
        <f t="shared" si="10"/>
        <v>0</v>
      </c>
      <c r="F27" s="99">
        <f t="shared" si="10"/>
        <v>0</v>
      </c>
      <c r="G27" s="99">
        <f t="shared" si="10"/>
        <v>0</v>
      </c>
      <c r="H27" s="99">
        <f t="shared" si="10"/>
        <v>0</v>
      </c>
      <c r="I27" s="99">
        <f t="shared" si="10"/>
        <v>0</v>
      </c>
      <c r="J27" s="99">
        <f t="shared" si="10"/>
        <v>0</v>
      </c>
      <c r="K27" s="99">
        <f t="shared" si="10"/>
        <v>0</v>
      </c>
      <c r="L27" s="99">
        <f t="shared" si="10"/>
        <v>0</v>
      </c>
      <c r="M27" s="99">
        <f t="shared" si="10"/>
        <v>0</v>
      </c>
      <c r="N27" s="99">
        <f t="shared" si="7"/>
        <v>72640</v>
      </c>
      <c r="O27" s="273">
        <f t="shared" si="2"/>
        <v>16.097114530172117</v>
      </c>
      <c r="Q27" s="272" t="s">
        <v>121</v>
      </c>
      <c r="R27" s="277">
        <f t="shared" si="3"/>
        <v>15.247732522111429</v>
      </c>
      <c r="S27" s="277">
        <f t="shared" si="3"/>
        <v>16.256030440986613</v>
      </c>
      <c r="T27" s="277"/>
      <c r="U27" s="277"/>
      <c r="V27" s="277"/>
      <c r="W27" s="277"/>
      <c r="X27" s="277"/>
      <c r="Y27" s="277"/>
      <c r="Z27" s="277"/>
      <c r="AA27" s="277"/>
      <c r="AB27" s="277"/>
      <c r="AC27" s="277"/>
      <c r="AD27" s="277">
        <f t="shared" si="4"/>
        <v>16.097114530172117</v>
      </c>
      <c r="AE27" s="356"/>
      <c r="AJ27" s="121" t="s">
        <v>46</v>
      </c>
      <c r="AK27" s="339">
        <v>2080</v>
      </c>
      <c r="AL27" s="339">
        <v>656</v>
      </c>
      <c r="AM27" s="339">
        <v>663</v>
      </c>
      <c r="AN27" s="339">
        <v>761</v>
      </c>
      <c r="AO27" s="339"/>
      <c r="AP27" s="339"/>
      <c r="AQ27" s="339"/>
      <c r="AR27" s="339"/>
      <c r="AS27" s="339"/>
      <c r="AT27" s="339"/>
      <c r="AU27" s="339"/>
      <c r="AV27" s="378"/>
      <c r="AW27" s="378"/>
    </row>
    <row r="28" spans="1:51" ht="13.8">
      <c r="A28" s="263" t="s">
        <v>62</v>
      </c>
      <c r="B28" s="185">
        <f t="shared" ref="B28:B33" si="12">VLOOKUP($A28,$AJ:$AW,3,FALSE)</f>
        <v>9387</v>
      </c>
      <c r="C28" s="185">
        <f t="shared" ref="C28:C33" si="13">VLOOKUP($A28,$AJ:$AW,4,FALSE)</f>
        <v>9859</v>
      </c>
      <c r="D28" s="185">
        <f t="shared" ref="D28:D33" si="14">VLOOKUP($A28,$AJ:$AW,5,FALSE)</f>
        <v>13352</v>
      </c>
      <c r="E28" s="185">
        <f t="shared" ref="E28:E33" si="15">VLOOKUP($A28,$AJ:$AW,6,FALSE)</f>
        <v>0</v>
      </c>
      <c r="F28" s="185">
        <f t="shared" ref="F28:F33" si="16">VLOOKUP($A28,$AJ:$AW,7,FALSE)</f>
        <v>0</v>
      </c>
      <c r="G28" s="185">
        <f t="shared" ref="G28:G33" si="17">VLOOKUP($A28,$AJ:$AW,8,FALSE)</f>
        <v>0</v>
      </c>
      <c r="H28" s="185">
        <f t="shared" ref="H28:H33" si="18">VLOOKUP($A28,$AJ:$AW,9,FALSE)</f>
        <v>0</v>
      </c>
      <c r="I28" s="185">
        <f t="shared" ref="I28:I33" si="19">VLOOKUP($A28,$AJ:$AW,10,FALSE)</f>
        <v>0</v>
      </c>
      <c r="J28" s="185">
        <f t="shared" si="6"/>
        <v>0</v>
      </c>
      <c r="K28" s="185">
        <f t="shared" ref="K28:K33" si="20">VLOOKUP($A28,$AJ:$AW,12,FALSE)</f>
        <v>0</v>
      </c>
      <c r="L28" s="185">
        <f t="shared" ref="L28:L33" si="21">VLOOKUP($A28,$AJ:$AW,13,FALSE)</f>
        <v>0</v>
      </c>
      <c r="M28" s="185">
        <f t="shared" ref="M28:M33" si="22">VLOOKUP($A28,$AJ:$AW,14,FALSE)</f>
        <v>0</v>
      </c>
      <c r="N28" s="98">
        <f>SUM(B28:M28)</f>
        <v>32598</v>
      </c>
      <c r="O28" s="77">
        <f t="shared" si="2"/>
        <v>7.2237574264117654</v>
      </c>
      <c r="Q28" s="263" t="s">
        <v>62</v>
      </c>
      <c r="R28" s="101">
        <f t="shared" si="3"/>
        <v>6.6101909751563301</v>
      </c>
      <c r="S28" s="101">
        <f t="shared" si="3"/>
        <v>6.6990555140313921</v>
      </c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>
        <f t="shared" si="4"/>
        <v>7.2237574264117654</v>
      </c>
      <c r="AE28" s="356"/>
      <c r="AJ28" s="121" t="s">
        <v>47</v>
      </c>
      <c r="AK28" s="339">
        <v>13751</v>
      </c>
      <c r="AL28" s="339">
        <v>4041</v>
      </c>
      <c r="AM28" s="339">
        <v>5053</v>
      </c>
      <c r="AN28" s="339">
        <v>4657</v>
      </c>
      <c r="AO28" s="339"/>
      <c r="AP28" s="339"/>
      <c r="AQ28" s="339"/>
      <c r="AR28" s="339"/>
      <c r="AS28" s="339"/>
      <c r="AT28" s="339"/>
      <c r="AU28" s="339"/>
      <c r="AV28" s="378"/>
      <c r="AW28" s="378"/>
    </row>
    <row r="29" spans="1:51" ht="13.8">
      <c r="A29" s="263" t="s">
        <v>42</v>
      </c>
      <c r="B29" s="185">
        <f t="shared" si="12"/>
        <v>6516</v>
      </c>
      <c r="C29" s="185">
        <f t="shared" si="13"/>
        <v>6406</v>
      </c>
      <c r="D29" s="185">
        <f t="shared" si="14"/>
        <v>6249</v>
      </c>
      <c r="E29" s="185">
        <f t="shared" si="15"/>
        <v>0</v>
      </c>
      <c r="F29" s="185">
        <f t="shared" si="16"/>
        <v>0</v>
      </c>
      <c r="G29" s="185">
        <f t="shared" si="17"/>
        <v>0</v>
      </c>
      <c r="H29" s="185">
        <f t="shared" si="18"/>
        <v>0</v>
      </c>
      <c r="I29" s="185">
        <f t="shared" si="19"/>
        <v>0</v>
      </c>
      <c r="J29" s="185">
        <f t="shared" si="6"/>
        <v>0</v>
      </c>
      <c r="K29" s="185">
        <f t="shared" si="20"/>
        <v>0</v>
      </c>
      <c r="L29" s="185">
        <f t="shared" si="21"/>
        <v>0</v>
      </c>
      <c r="M29" s="185">
        <f t="shared" si="22"/>
        <v>0</v>
      </c>
      <c r="N29" s="98">
        <f t="shared" si="7"/>
        <v>19171</v>
      </c>
      <c r="O29" s="77">
        <f t="shared" si="2"/>
        <v>4.248317492537578</v>
      </c>
      <c r="Q29" s="263" t="s">
        <v>42</v>
      </c>
      <c r="R29" s="101">
        <f t="shared" si="3"/>
        <v>4.5884738887949972</v>
      </c>
      <c r="S29" s="101">
        <f t="shared" si="3"/>
        <v>4.3527892912957808</v>
      </c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>
        <f t="shared" si="4"/>
        <v>4.248317492537578</v>
      </c>
      <c r="AE29" s="356"/>
      <c r="AJ29" s="121" t="s">
        <v>94</v>
      </c>
      <c r="AK29" s="339">
        <v>393</v>
      </c>
      <c r="AL29" s="339">
        <v>138</v>
      </c>
      <c r="AM29" s="339">
        <v>118</v>
      </c>
      <c r="AN29" s="339">
        <v>137</v>
      </c>
      <c r="AO29" s="339"/>
      <c r="AP29" s="339"/>
      <c r="AQ29" s="339"/>
      <c r="AR29" s="339"/>
      <c r="AS29" s="339"/>
      <c r="AT29" s="339"/>
      <c r="AU29" s="339"/>
      <c r="AV29" s="378"/>
      <c r="AW29" s="378"/>
    </row>
    <row r="30" spans="1:51" ht="13.8">
      <c r="A30" s="263" t="s">
        <v>58</v>
      </c>
      <c r="B30" s="185">
        <f t="shared" si="12"/>
        <v>2876</v>
      </c>
      <c r="C30" s="185">
        <f t="shared" si="13"/>
        <v>3188</v>
      </c>
      <c r="D30" s="185">
        <f t="shared" si="14"/>
        <v>3677</v>
      </c>
      <c r="E30" s="185">
        <f t="shared" si="15"/>
        <v>0</v>
      </c>
      <c r="F30" s="185">
        <f t="shared" si="16"/>
        <v>0</v>
      </c>
      <c r="G30" s="185">
        <f t="shared" si="17"/>
        <v>0</v>
      </c>
      <c r="H30" s="185">
        <f t="shared" si="18"/>
        <v>0</v>
      </c>
      <c r="I30" s="185">
        <f t="shared" si="19"/>
        <v>0</v>
      </c>
      <c r="J30" s="185">
        <f t="shared" si="6"/>
        <v>0</v>
      </c>
      <c r="K30" s="185">
        <f t="shared" si="20"/>
        <v>0</v>
      </c>
      <c r="L30" s="185">
        <f t="shared" si="21"/>
        <v>0</v>
      </c>
      <c r="M30" s="185">
        <f t="shared" si="22"/>
        <v>0</v>
      </c>
      <c r="N30" s="98">
        <f>SUM(B30:M30)</f>
        <v>9741</v>
      </c>
      <c r="O30" s="77">
        <f t="shared" si="2"/>
        <v>2.1586177400661701</v>
      </c>
      <c r="Q30" s="263" t="s">
        <v>58</v>
      </c>
      <c r="R30" s="101">
        <f t="shared" si="3"/>
        <v>2.025238014759732</v>
      </c>
      <c r="S30" s="101">
        <f t="shared" si="3"/>
        <v>2.1662023510226271</v>
      </c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>
        <f t="shared" si="4"/>
        <v>2.1586177400661701</v>
      </c>
      <c r="AE30" s="356"/>
      <c r="AJ30" s="121" t="s">
        <v>48</v>
      </c>
      <c r="AK30" s="339">
        <v>12187</v>
      </c>
      <c r="AL30" s="339">
        <v>3721</v>
      </c>
      <c r="AM30" s="339">
        <v>3965</v>
      </c>
      <c r="AN30" s="339">
        <v>4501</v>
      </c>
      <c r="AO30" s="339"/>
      <c r="AP30" s="339"/>
      <c r="AQ30" s="339"/>
      <c r="AR30" s="339"/>
      <c r="AS30" s="339"/>
      <c r="AT30" s="339"/>
      <c r="AU30" s="339"/>
      <c r="AV30" s="378"/>
      <c r="AW30" s="378"/>
    </row>
    <row r="31" spans="1:51" ht="13.8">
      <c r="A31" s="263" t="s">
        <v>57</v>
      </c>
      <c r="B31" s="185">
        <f t="shared" si="12"/>
        <v>1051</v>
      </c>
      <c r="C31" s="185">
        <f t="shared" si="13"/>
        <v>1816</v>
      </c>
      <c r="D31" s="185">
        <f t="shared" si="14"/>
        <v>1034</v>
      </c>
      <c r="E31" s="185">
        <f t="shared" si="15"/>
        <v>0</v>
      </c>
      <c r="F31" s="185">
        <f t="shared" si="16"/>
        <v>0</v>
      </c>
      <c r="G31" s="185">
        <f t="shared" si="17"/>
        <v>0</v>
      </c>
      <c r="H31" s="185">
        <f t="shared" si="18"/>
        <v>0</v>
      </c>
      <c r="I31" s="185">
        <f t="shared" si="19"/>
        <v>0</v>
      </c>
      <c r="J31" s="185">
        <f t="shared" si="6"/>
        <v>0</v>
      </c>
      <c r="K31" s="185">
        <f t="shared" si="20"/>
        <v>0</v>
      </c>
      <c r="L31" s="185">
        <f t="shared" si="21"/>
        <v>0</v>
      </c>
      <c r="M31" s="185">
        <f t="shared" si="22"/>
        <v>0</v>
      </c>
      <c r="N31" s="98">
        <f>SUM(B31:M31)</f>
        <v>3901</v>
      </c>
      <c r="O31" s="77">
        <f t="shared" si="2"/>
        <v>0.86446646175938091</v>
      </c>
      <c r="Q31" s="263" t="s">
        <v>57</v>
      </c>
      <c r="R31" s="101">
        <f t="shared" si="3"/>
        <v>0.74009914934369891</v>
      </c>
      <c r="S31" s="101">
        <f t="shared" si="3"/>
        <v>1.2339471359652103</v>
      </c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>
        <f t="shared" si="4"/>
        <v>0.86446646175938091</v>
      </c>
      <c r="AE31" s="356"/>
      <c r="AJ31" s="121" t="s">
        <v>148</v>
      </c>
      <c r="AK31" s="339">
        <v>12923</v>
      </c>
      <c r="AL31" s="339">
        <v>3911</v>
      </c>
      <c r="AM31" s="339">
        <v>4167</v>
      </c>
      <c r="AN31" s="339">
        <v>4845</v>
      </c>
      <c r="AO31" s="339"/>
      <c r="AP31" s="339"/>
      <c r="AQ31" s="339"/>
      <c r="AR31" s="339"/>
      <c r="AS31" s="339"/>
      <c r="AT31" s="339"/>
      <c r="AU31" s="339"/>
      <c r="AV31" s="378"/>
      <c r="AW31" s="378"/>
    </row>
    <row r="32" spans="1:51" ht="13.8">
      <c r="A32" s="263" t="s">
        <v>180</v>
      </c>
      <c r="B32" s="186">
        <f t="shared" si="12"/>
        <v>1024</v>
      </c>
      <c r="C32" s="186">
        <f t="shared" si="13"/>
        <v>1823</v>
      </c>
      <c r="D32" s="186">
        <f t="shared" si="14"/>
        <v>1643</v>
      </c>
      <c r="E32" s="186">
        <f t="shared" si="15"/>
        <v>0</v>
      </c>
      <c r="F32" s="186">
        <f t="shared" si="16"/>
        <v>0</v>
      </c>
      <c r="G32" s="186">
        <f t="shared" si="17"/>
        <v>0</v>
      </c>
      <c r="H32" s="186">
        <f t="shared" si="18"/>
        <v>0</v>
      </c>
      <c r="I32" s="186">
        <f t="shared" si="19"/>
        <v>0</v>
      </c>
      <c r="J32" s="186">
        <f t="shared" si="6"/>
        <v>0</v>
      </c>
      <c r="K32" s="186">
        <f t="shared" si="20"/>
        <v>0</v>
      </c>
      <c r="L32" s="186">
        <f t="shared" si="21"/>
        <v>0</v>
      </c>
      <c r="M32" s="186">
        <f t="shared" si="22"/>
        <v>0</v>
      </c>
      <c r="N32" s="98">
        <f t="shared" ref="N32" si="23">SUM(B32:M32)</f>
        <v>4490</v>
      </c>
      <c r="O32" s="77">
        <f t="shared" si="2"/>
        <v>0.99498959582148694</v>
      </c>
      <c r="Q32" s="263" t="s">
        <v>180</v>
      </c>
      <c r="R32" s="278">
        <f t="shared" si="3"/>
        <v>0.7210861359923384</v>
      </c>
      <c r="S32" s="278">
        <f t="shared" si="3"/>
        <v>1.2387035401236666</v>
      </c>
      <c r="T32" s="278"/>
      <c r="U32" s="278"/>
      <c r="V32" s="278"/>
      <c r="W32" s="278"/>
      <c r="X32" s="278"/>
      <c r="Y32" s="278"/>
      <c r="Z32" s="278"/>
      <c r="AA32" s="278"/>
      <c r="AB32" s="278"/>
      <c r="AC32" s="278"/>
      <c r="AD32" s="278">
        <f t="shared" si="4"/>
        <v>0.99498959582148694</v>
      </c>
      <c r="AE32" s="356"/>
      <c r="AJ32" s="121" t="s">
        <v>49</v>
      </c>
      <c r="AK32" s="339">
        <v>2560</v>
      </c>
      <c r="AL32" s="339">
        <v>1087</v>
      </c>
      <c r="AM32" s="339">
        <v>692</v>
      </c>
      <c r="AN32" s="339">
        <v>781</v>
      </c>
      <c r="AO32" s="339"/>
      <c r="AP32" s="339"/>
      <c r="AQ32" s="339"/>
      <c r="AR32" s="339"/>
      <c r="AS32" s="339"/>
      <c r="AT32" s="339"/>
      <c r="AU32" s="339"/>
      <c r="AV32" s="378"/>
      <c r="AW32" s="378"/>
      <c r="AX32" s="236"/>
      <c r="AY32" s="236"/>
    </row>
    <row r="33" spans="1:51" ht="13.8">
      <c r="A33" s="263" t="s">
        <v>108</v>
      </c>
      <c r="B33" s="186">
        <f t="shared" si="12"/>
        <v>763</v>
      </c>
      <c r="C33" s="186">
        <f t="shared" si="13"/>
        <v>796</v>
      </c>
      <c r="D33" s="186">
        <f t="shared" si="14"/>
        <v>1049</v>
      </c>
      <c r="E33" s="186">
        <f t="shared" si="15"/>
        <v>0</v>
      </c>
      <c r="F33" s="186">
        <f t="shared" si="16"/>
        <v>0</v>
      </c>
      <c r="G33" s="186">
        <f t="shared" si="17"/>
        <v>0</v>
      </c>
      <c r="H33" s="186">
        <f t="shared" si="18"/>
        <v>0</v>
      </c>
      <c r="I33" s="186">
        <f t="shared" si="19"/>
        <v>0</v>
      </c>
      <c r="J33" s="186">
        <f t="shared" si="6"/>
        <v>0</v>
      </c>
      <c r="K33" s="186">
        <f t="shared" si="20"/>
        <v>0</v>
      </c>
      <c r="L33" s="186">
        <f t="shared" si="21"/>
        <v>0</v>
      </c>
      <c r="M33" s="186">
        <f t="shared" si="22"/>
        <v>0</v>
      </c>
      <c r="N33" s="98">
        <f t="shared" si="7"/>
        <v>2608</v>
      </c>
      <c r="O33" s="77">
        <f t="shared" si="2"/>
        <v>0.57793605031234696</v>
      </c>
      <c r="Q33" s="263" t="s">
        <v>108</v>
      </c>
      <c r="R33" s="278">
        <f t="shared" si="3"/>
        <v>0.53729367359585367</v>
      </c>
      <c r="S33" s="278">
        <f t="shared" si="3"/>
        <v>0.54087110144730577</v>
      </c>
      <c r="T33" s="278"/>
      <c r="U33" s="278"/>
      <c r="V33" s="278"/>
      <c r="W33" s="278"/>
      <c r="X33" s="278"/>
      <c r="Y33" s="278"/>
      <c r="Z33" s="278"/>
      <c r="AA33" s="278"/>
      <c r="AB33" s="278"/>
      <c r="AC33" s="278"/>
      <c r="AD33" s="278">
        <f t="shared" si="4"/>
        <v>0.57793605031234696</v>
      </c>
      <c r="AE33" s="356"/>
      <c r="AJ33" s="121" t="s">
        <v>224</v>
      </c>
      <c r="AK33" s="339">
        <v>279</v>
      </c>
      <c r="AL33" s="339">
        <v>58</v>
      </c>
      <c r="AM33" s="339">
        <v>87</v>
      </c>
      <c r="AN33" s="339">
        <v>134</v>
      </c>
      <c r="AO33" s="339"/>
      <c r="AP33" s="339"/>
      <c r="AQ33" s="339"/>
      <c r="AR33" s="339"/>
      <c r="AS33" s="339"/>
      <c r="AT33" s="339"/>
      <c r="AU33" s="339"/>
      <c r="AV33" s="378"/>
      <c r="AW33" s="378"/>
    </row>
    <row r="34" spans="1:51" s="236" customFormat="1" ht="13.8">
      <c r="A34" s="264" t="s">
        <v>163</v>
      </c>
      <c r="B34" s="266">
        <v>36</v>
      </c>
      <c r="C34" s="266">
        <v>36</v>
      </c>
      <c r="D34" s="266">
        <v>59</v>
      </c>
      <c r="E34" s="266"/>
      <c r="F34" s="266"/>
      <c r="G34" s="266"/>
      <c r="H34" s="266"/>
      <c r="I34" s="266"/>
      <c r="J34" s="266"/>
      <c r="K34" s="266"/>
      <c r="L34" s="266"/>
      <c r="M34" s="266"/>
      <c r="N34" s="98">
        <f t="shared" si="7"/>
        <v>131</v>
      </c>
      <c r="O34" s="262">
        <f t="shared" si="2"/>
        <v>2.9029763263388596E-2</v>
      </c>
      <c r="P34" s="11"/>
      <c r="Q34" s="264" t="s">
        <v>163</v>
      </c>
      <c r="R34" s="282">
        <f t="shared" si="3"/>
        <v>2.5350684468480648E-2</v>
      </c>
      <c r="S34" s="282">
        <f t="shared" si="3"/>
        <v>2.446150710063192E-2</v>
      </c>
      <c r="T34" s="282"/>
      <c r="U34" s="282"/>
      <c r="V34" s="282"/>
      <c r="W34" s="282"/>
      <c r="X34" s="282"/>
      <c r="Y34" s="282"/>
      <c r="Z34" s="282"/>
      <c r="AA34" s="282"/>
      <c r="AB34" s="282"/>
      <c r="AC34" s="282"/>
      <c r="AD34" s="282">
        <f t="shared" si="4"/>
        <v>2.9029763263388596E-2</v>
      </c>
      <c r="AE34" s="356"/>
      <c r="AI34" s="103"/>
      <c r="AJ34" s="121" t="s">
        <v>65</v>
      </c>
      <c r="AK34" s="339">
        <v>802</v>
      </c>
      <c r="AL34" s="339">
        <v>232</v>
      </c>
      <c r="AM34" s="339">
        <v>221</v>
      </c>
      <c r="AN34" s="339">
        <v>349</v>
      </c>
      <c r="AO34" s="339"/>
      <c r="AP34" s="339"/>
      <c r="AQ34" s="339"/>
      <c r="AR34" s="339"/>
      <c r="AS34" s="339"/>
      <c r="AT34" s="339"/>
      <c r="AU34" s="339"/>
      <c r="AV34" s="378"/>
      <c r="AW34" s="378"/>
      <c r="AX34" s="103"/>
      <c r="AY34" s="103"/>
    </row>
    <row r="35" spans="1:51" ht="13.8">
      <c r="A35" s="272" t="s">
        <v>122</v>
      </c>
      <c r="B35" s="99">
        <f>SUM(B36:B37)</f>
        <v>16160</v>
      </c>
      <c r="C35" s="99">
        <f t="shared" ref="C35:O35" si="24">SUM(C36:C37)</f>
        <v>16386</v>
      </c>
      <c r="D35" s="99">
        <f t="shared" si="24"/>
        <v>16205</v>
      </c>
      <c r="E35" s="99">
        <f t="shared" si="24"/>
        <v>0</v>
      </c>
      <c r="F35" s="99">
        <f t="shared" si="24"/>
        <v>0</v>
      </c>
      <c r="G35" s="99">
        <f t="shared" si="24"/>
        <v>0</v>
      </c>
      <c r="H35" s="99">
        <f t="shared" si="24"/>
        <v>0</v>
      </c>
      <c r="I35" s="99">
        <f t="shared" si="24"/>
        <v>0</v>
      </c>
      <c r="J35" s="99">
        <f t="shared" si="24"/>
        <v>0</v>
      </c>
      <c r="K35" s="99">
        <f t="shared" si="24"/>
        <v>0</v>
      </c>
      <c r="L35" s="99">
        <f t="shared" si="24"/>
        <v>0</v>
      </c>
      <c r="M35" s="99">
        <f t="shared" si="24"/>
        <v>0</v>
      </c>
      <c r="N35" s="99">
        <f>SUM(N36:N37)</f>
        <v>48751</v>
      </c>
      <c r="O35" s="273">
        <f t="shared" si="24"/>
        <v>10.803282357659981</v>
      </c>
      <c r="Q35" s="272" t="s">
        <v>122</v>
      </c>
      <c r="R35" s="277">
        <f t="shared" si="3"/>
        <v>11.379640583629092</v>
      </c>
      <c r="S35" s="277">
        <f t="shared" si="3"/>
        <v>11.134062648637629</v>
      </c>
      <c r="T35" s="277"/>
      <c r="U35" s="277"/>
      <c r="V35" s="277"/>
      <c r="W35" s="277"/>
      <c r="X35" s="277"/>
      <c r="Y35" s="277"/>
      <c r="Z35" s="277"/>
      <c r="AA35" s="277"/>
      <c r="AB35" s="277"/>
      <c r="AC35" s="277"/>
      <c r="AD35" s="277">
        <f t="shared" si="4"/>
        <v>10.803282357659979</v>
      </c>
      <c r="AE35" s="356"/>
      <c r="AJ35" s="121" t="s">
        <v>50</v>
      </c>
      <c r="AK35" s="339">
        <v>4304</v>
      </c>
      <c r="AL35" s="339">
        <v>1682</v>
      </c>
      <c r="AM35" s="339">
        <v>1196</v>
      </c>
      <c r="AN35" s="339">
        <v>1426</v>
      </c>
      <c r="AO35" s="339"/>
      <c r="AP35" s="339"/>
      <c r="AQ35" s="339"/>
      <c r="AR35" s="339"/>
      <c r="AS35" s="339"/>
      <c r="AT35" s="339"/>
      <c r="AU35" s="339"/>
      <c r="AV35" s="378"/>
      <c r="AW35" s="378"/>
    </row>
    <row r="36" spans="1:51" ht="13.8">
      <c r="A36" s="263" t="s">
        <v>107</v>
      </c>
      <c r="B36" s="186">
        <f>VLOOKUP($A36,$AJ:$AW,3,FALSE)</f>
        <v>10317</v>
      </c>
      <c r="C36" s="186">
        <f>VLOOKUP($A36,$AJ:$AW,4,FALSE)</f>
        <v>8974</v>
      </c>
      <c r="D36" s="186">
        <f t="shared" ref="D36:D37" si="25">VLOOKUP($A36,$AJ:$AW,5,FALSE)</f>
        <v>8520</v>
      </c>
      <c r="E36" s="186">
        <f>VLOOKUP($A36,$AJ:$AW,6,FALSE)</f>
        <v>0</v>
      </c>
      <c r="F36" s="186">
        <f>VLOOKUP($A36,$AJ:$AW,7,FALSE)</f>
        <v>0</v>
      </c>
      <c r="G36" s="186">
        <f>VLOOKUP($A36,$AJ:$AW,8,FALSE)</f>
        <v>0</v>
      </c>
      <c r="H36" s="186">
        <f>VLOOKUP($A36,$AJ:$AW,9,FALSE)</f>
        <v>0</v>
      </c>
      <c r="I36" s="186">
        <f>VLOOKUP($A36,$AJ:$AW,10,FALSE)</f>
        <v>0</v>
      </c>
      <c r="J36" s="186">
        <f t="shared" si="6"/>
        <v>0</v>
      </c>
      <c r="K36" s="186">
        <f>VLOOKUP($A36,$AJ:$AW,12,FALSE)</f>
        <v>0</v>
      </c>
      <c r="L36" s="186">
        <f>VLOOKUP($A36,$AJ:$AW,13,FALSE)</f>
        <v>0</v>
      </c>
      <c r="M36" s="186">
        <f>VLOOKUP($A36,$AJ:$AW,14,FALSE)</f>
        <v>0</v>
      </c>
      <c r="N36" s="98">
        <f>SUM(B36:M36)</f>
        <v>27811</v>
      </c>
      <c r="O36" s="77">
        <f t="shared" ref="O36:O66" si="26">N36/N$68*100</f>
        <v>6.1629522604435127</v>
      </c>
      <c r="Q36" s="263" t="s">
        <v>107</v>
      </c>
      <c r="R36" s="278">
        <f t="shared" si="3"/>
        <v>7.2650836572587458</v>
      </c>
      <c r="S36" s="278">
        <f t="shared" si="3"/>
        <v>6.0977101311408575</v>
      </c>
      <c r="T36" s="278"/>
      <c r="U36" s="278"/>
      <c r="V36" s="278"/>
      <c r="W36" s="278"/>
      <c r="X36" s="278"/>
      <c r="Y36" s="278"/>
      <c r="Z36" s="278"/>
      <c r="AA36" s="278"/>
      <c r="AB36" s="278"/>
      <c r="AC36" s="278"/>
      <c r="AD36" s="278">
        <f t="shared" si="4"/>
        <v>6.1629522604435127</v>
      </c>
      <c r="AE36" s="356"/>
      <c r="AJ36" s="121" t="s">
        <v>51</v>
      </c>
      <c r="AK36" s="339">
        <v>12444</v>
      </c>
      <c r="AL36" s="339">
        <v>2993</v>
      </c>
      <c r="AM36" s="339">
        <v>3424</v>
      </c>
      <c r="AN36" s="339">
        <v>6027</v>
      </c>
      <c r="AO36" s="339"/>
      <c r="AP36" s="339"/>
      <c r="AQ36" s="339"/>
      <c r="AR36" s="339"/>
      <c r="AS36" s="339"/>
      <c r="AT36" s="339"/>
      <c r="AU36" s="339"/>
      <c r="AV36" s="378"/>
      <c r="AW36" s="378"/>
    </row>
    <row r="37" spans="1:51" ht="13.8">
      <c r="A37" s="263" t="s">
        <v>56</v>
      </c>
      <c r="B37" s="186">
        <f>VLOOKUP($A37,$AJ:$AW,3,FALSE)</f>
        <v>5843</v>
      </c>
      <c r="C37" s="186">
        <f>VLOOKUP($A37,$AJ:$AW,4,FALSE)</f>
        <v>7412</v>
      </c>
      <c r="D37" s="186">
        <f t="shared" si="25"/>
        <v>7685</v>
      </c>
      <c r="E37" s="186">
        <f>VLOOKUP($A37,$AJ:$AW,6,FALSE)</f>
        <v>0</v>
      </c>
      <c r="F37" s="186">
        <f>VLOOKUP($A37,$AJ:$AW,7,FALSE)</f>
        <v>0</v>
      </c>
      <c r="G37" s="186">
        <f>VLOOKUP($A37,$AJ:$AW,8,FALSE)</f>
        <v>0</v>
      </c>
      <c r="H37" s="186">
        <f>VLOOKUP($A37,$AJ:$AW,9,FALSE)</f>
        <v>0</v>
      </c>
      <c r="I37" s="186">
        <f>VLOOKUP($A37,$AJ:$AW,10,FALSE)</f>
        <v>0</v>
      </c>
      <c r="J37" s="186">
        <f t="shared" si="6"/>
        <v>0</v>
      </c>
      <c r="K37" s="186">
        <f>VLOOKUP($A37,$AJ:$AW,12,FALSE)</f>
        <v>0</v>
      </c>
      <c r="L37" s="186">
        <f>VLOOKUP($A37,$AJ:$AW,13,FALSE)</f>
        <v>0</v>
      </c>
      <c r="M37" s="186">
        <f>VLOOKUP($A37,$AJ:$AW,14,FALSE)</f>
        <v>0</v>
      </c>
      <c r="N37" s="98">
        <f>SUM(B37:M37)</f>
        <v>20940</v>
      </c>
      <c r="O37" s="77">
        <f t="shared" si="26"/>
        <v>4.6403300972164674</v>
      </c>
      <c r="Q37" s="263" t="s">
        <v>56</v>
      </c>
      <c r="R37" s="278">
        <f t="shared" si="3"/>
        <v>4.1145569263703452</v>
      </c>
      <c r="S37" s="278">
        <f t="shared" si="3"/>
        <v>5.0363525174967725</v>
      </c>
      <c r="T37" s="278"/>
      <c r="U37" s="278"/>
      <c r="V37" s="278"/>
      <c r="W37" s="278"/>
      <c r="X37" s="278"/>
      <c r="Y37" s="278"/>
      <c r="Z37" s="278"/>
      <c r="AA37" s="278"/>
      <c r="AB37" s="278"/>
      <c r="AC37" s="278"/>
      <c r="AD37" s="278">
        <f t="shared" si="4"/>
        <v>4.6403300972164674</v>
      </c>
      <c r="AE37" s="356"/>
      <c r="AJ37" s="121" t="s">
        <v>225</v>
      </c>
      <c r="AK37" s="339">
        <v>9927</v>
      </c>
      <c r="AL37" s="339">
        <v>2839</v>
      </c>
      <c r="AM37" s="339">
        <v>3119</v>
      </c>
      <c r="AN37" s="339">
        <v>3969</v>
      </c>
      <c r="AO37" s="339"/>
      <c r="AP37" s="339"/>
      <c r="AQ37" s="339"/>
      <c r="AR37" s="339"/>
      <c r="AS37" s="339"/>
      <c r="AT37" s="339"/>
      <c r="AU37" s="339"/>
      <c r="AV37" s="378"/>
      <c r="AW37" s="378"/>
    </row>
    <row r="38" spans="1:51" ht="13.8">
      <c r="A38" s="272" t="s">
        <v>123</v>
      </c>
      <c r="B38" s="99">
        <f>SUM(B39:B40)</f>
        <v>10508</v>
      </c>
      <c r="C38" s="99">
        <f>SUM(C39:C40)</f>
        <v>11302</v>
      </c>
      <c r="D38" s="99">
        <f t="shared" ref="D38:M38" si="27">SUM(D39:D40)</f>
        <v>13388</v>
      </c>
      <c r="E38" s="99">
        <f t="shared" si="27"/>
        <v>0</v>
      </c>
      <c r="F38" s="99">
        <f t="shared" si="27"/>
        <v>0</v>
      </c>
      <c r="G38" s="99">
        <f t="shared" si="27"/>
        <v>0</v>
      </c>
      <c r="H38" s="99">
        <f t="shared" si="27"/>
        <v>0</v>
      </c>
      <c r="I38" s="99">
        <f t="shared" si="27"/>
        <v>0</v>
      </c>
      <c r="J38" s="99">
        <f t="shared" si="27"/>
        <v>0</v>
      </c>
      <c r="K38" s="99">
        <f t="shared" si="27"/>
        <v>0</v>
      </c>
      <c r="L38" s="99">
        <f t="shared" si="27"/>
        <v>0</v>
      </c>
      <c r="M38" s="99">
        <f t="shared" si="27"/>
        <v>0</v>
      </c>
      <c r="N38" s="99">
        <f t="shared" ref="N38:N60" si="28">SUM(B38:M38)</f>
        <v>35198</v>
      </c>
      <c r="O38" s="273">
        <f t="shared" si="26"/>
        <v>7.7999206667538301</v>
      </c>
      <c r="Q38" s="272" t="s">
        <v>123</v>
      </c>
      <c r="R38" s="277">
        <f t="shared" si="3"/>
        <v>7.3995831220776296</v>
      </c>
      <c r="S38" s="277">
        <f t="shared" si="3"/>
        <v>7.6795542569817217</v>
      </c>
      <c r="T38" s="277"/>
      <c r="U38" s="277"/>
      <c r="V38" s="277"/>
      <c r="W38" s="277"/>
      <c r="X38" s="277"/>
      <c r="Y38" s="277"/>
      <c r="Z38" s="277"/>
      <c r="AA38" s="277"/>
      <c r="AB38" s="277"/>
      <c r="AC38" s="277"/>
      <c r="AD38" s="277">
        <f t="shared" si="4"/>
        <v>7.7999206667538301</v>
      </c>
      <c r="AE38" s="356"/>
      <c r="AJ38" s="121" t="s">
        <v>95</v>
      </c>
      <c r="AK38" s="339">
        <v>3723</v>
      </c>
      <c r="AL38" s="339">
        <v>1273</v>
      </c>
      <c r="AM38" s="339">
        <v>1116</v>
      </c>
      <c r="AN38" s="339">
        <v>1334</v>
      </c>
      <c r="AO38" s="339"/>
      <c r="AP38" s="339"/>
      <c r="AQ38" s="339"/>
      <c r="AR38" s="339"/>
      <c r="AS38" s="339"/>
      <c r="AT38" s="339"/>
      <c r="AU38" s="339"/>
      <c r="AV38" s="378"/>
      <c r="AW38" s="378"/>
    </row>
    <row r="39" spans="1:51" ht="13.8">
      <c r="A39" s="263" t="s">
        <v>157</v>
      </c>
      <c r="B39" s="186">
        <f t="shared" ref="B39:M39" si="29">B74</f>
        <v>10101</v>
      </c>
      <c r="C39" s="186">
        <f>C74</f>
        <v>10904</v>
      </c>
      <c r="D39" s="186">
        <f>D74</f>
        <v>12945</v>
      </c>
      <c r="E39" s="186">
        <f t="shared" si="29"/>
        <v>0</v>
      </c>
      <c r="F39" s="186">
        <f t="shared" si="29"/>
        <v>0</v>
      </c>
      <c r="G39" s="186">
        <f t="shared" si="29"/>
        <v>0</v>
      </c>
      <c r="H39" s="186">
        <f t="shared" si="29"/>
        <v>0</v>
      </c>
      <c r="I39" s="186">
        <f t="shared" si="29"/>
        <v>0</v>
      </c>
      <c r="J39" s="186">
        <f t="shared" si="29"/>
        <v>0</v>
      </c>
      <c r="K39" s="186">
        <f t="shared" si="29"/>
        <v>0</v>
      </c>
      <c r="L39" s="186">
        <f t="shared" si="29"/>
        <v>0</v>
      </c>
      <c r="M39" s="186">
        <f t="shared" si="29"/>
        <v>0</v>
      </c>
      <c r="N39" s="98">
        <f>SUM(B39:M39)</f>
        <v>33950</v>
      </c>
      <c r="O39" s="77">
        <f t="shared" si="26"/>
        <v>7.5233623113896391</v>
      </c>
      <c r="Q39" s="263" t="s">
        <v>157</v>
      </c>
      <c r="R39" s="278">
        <f t="shared" si="3"/>
        <v>7.1129795504478626</v>
      </c>
      <c r="S39" s="278">
        <f t="shared" si="3"/>
        <v>7.4091187062580692</v>
      </c>
      <c r="T39" s="278"/>
      <c r="U39" s="278"/>
      <c r="V39" s="278"/>
      <c r="W39" s="278"/>
      <c r="X39" s="278"/>
      <c r="Y39" s="278"/>
      <c r="Z39" s="278"/>
      <c r="AA39" s="278"/>
      <c r="AB39" s="278"/>
      <c r="AC39" s="278"/>
      <c r="AD39" s="278">
        <f t="shared" si="4"/>
        <v>7.5233623113896391</v>
      </c>
      <c r="AE39" s="356"/>
      <c r="AJ39" s="121" t="s">
        <v>52</v>
      </c>
      <c r="AK39" s="339">
        <v>759</v>
      </c>
      <c r="AL39" s="339">
        <v>104</v>
      </c>
      <c r="AM39" s="339">
        <v>222</v>
      </c>
      <c r="AN39" s="339">
        <v>433</v>
      </c>
      <c r="AO39" s="339"/>
      <c r="AP39" s="339"/>
      <c r="AQ39" s="339"/>
      <c r="AR39" s="339"/>
      <c r="AS39" s="339"/>
      <c r="AT39" s="339"/>
      <c r="AU39" s="339"/>
      <c r="AV39" s="378"/>
      <c r="AW39" s="378"/>
    </row>
    <row r="40" spans="1:51" ht="13.8">
      <c r="A40" s="263" t="s">
        <v>116</v>
      </c>
      <c r="B40" s="186">
        <f>B76</f>
        <v>407</v>
      </c>
      <c r="C40" s="186">
        <f t="shared" ref="C40:M40" si="30">C76</f>
        <v>398</v>
      </c>
      <c r="D40" s="186">
        <f t="shared" si="30"/>
        <v>443</v>
      </c>
      <c r="E40" s="186">
        <f t="shared" si="30"/>
        <v>0</v>
      </c>
      <c r="F40" s="186">
        <f t="shared" si="30"/>
        <v>0</v>
      </c>
      <c r="G40" s="186">
        <f t="shared" si="30"/>
        <v>0</v>
      </c>
      <c r="H40" s="186">
        <f t="shared" si="30"/>
        <v>0</v>
      </c>
      <c r="I40" s="186">
        <f t="shared" si="30"/>
        <v>0</v>
      </c>
      <c r="J40" s="186">
        <f t="shared" si="30"/>
        <v>0</v>
      </c>
      <c r="K40" s="186">
        <f t="shared" si="30"/>
        <v>0</v>
      </c>
      <c r="L40" s="186">
        <f t="shared" si="30"/>
        <v>0</v>
      </c>
      <c r="M40" s="186">
        <f t="shared" si="30"/>
        <v>0</v>
      </c>
      <c r="N40" s="98">
        <f t="shared" si="28"/>
        <v>1248</v>
      </c>
      <c r="O40" s="77">
        <f t="shared" si="26"/>
        <v>0.27655835536419054</v>
      </c>
      <c r="Q40" s="263" t="s">
        <v>116</v>
      </c>
      <c r="R40" s="278">
        <f t="shared" si="3"/>
        <v>0.28660357162976735</v>
      </c>
      <c r="S40" s="278">
        <f t="shared" si="3"/>
        <v>0.27043555072365288</v>
      </c>
      <c r="T40" s="278"/>
      <c r="U40" s="278"/>
      <c r="V40" s="278"/>
      <c r="W40" s="278"/>
      <c r="X40" s="278"/>
      <c r="Y40" s="278"/>
      <c r="Z40" s="278"/>
      <c r="AA40" s="278"/>
      <c r="AB40" s="278"/>
      <c r="AC40" s="278"/>
      <c r="AD40" s="278">
        <f t="shared" si="4"/>
        <v>0.27655835536419054</v>
      </c>
      <c r="AE40" s="356"/>
      <c r="AJ40" s="121" t="s">
        <v>53</v>
      </c>
      <c r="AK40" s="339">
        <v>12910</v>
      </c>
      <c r="AL40" s="339">
        <v>3976</v>
      </c>
      <c r="AM40" s="339">
        <v>3694</v>
      </c>
      <c r="AN40" s="339">
        <v>5240</v>
      </c>
      <c r="AO40" s="339"/>
      <c r="AP40" s="339"/>
      <c r="AQ40" s="339"/>
      <c r="AR40" s="339"/>
      <c r="AS40" s="339"/>
      <c r="AT40" s="339"/>
      <c r="AU40" s="339"/>
      <c r="AV40" s="378"/>
      <c r="AW40" s="378"/>
    </row>
    <row r="41" spans="1:51" ht="13.8">
      <c r="A41" s="272" t="s">
        <v>156</v>
      </c>
      <c r="B41" s="99">
        <f>SUM(B42:B43)</f>
        <v>7762</v>
      </c>
      <c r="C41" s="99">
        <f t="shared" ref="C41:M41" si="31">SUM(C42:C43)</f>
        <v>9018</v>
      </c>
      <c r="D41" s="99">
        <f t="shared" si="31"/>
        <v>9158</v>
      </c>
      <c r="E41" s="99">
        <f t="shared" si="31"/>
        <v>0</v>
      </c>
      <c r="F41" s="99">
        <f t="shared" si="31"/>
        <v>0</v>
      </c>
      <c r="G41" s="99">
        <f t="shared" si="31"/>
        <v>0</v>
      </c>
      <c r="H41" s="99">
        <f t="shared" si="31"/>
        <v>0</v>
      </c>
      <c r="I41" s="99">
        <f t="shared" si="31"/>
        <v>0</v>
      </c>
      <c r="J41" s="99">
        <f t="shared" si="31"/>
        <v>0</v>
      </c>
      <c r="K41" s="99">
        <f t="shared" si="31"/>
        <v>0</v>
      </c>
      <c r="L41" s="99">
        <f t="shared" si="31"/>
        <v>0</v>
      </c>
      <c r="M41" s="99">
        <f t="shared" si="31"/>
        <v>0</v>
      </c>
      <c r="N41" s="99">
        <f t="shared" si="28"/>
        <v>25938</v>
      </c>
      <c r="O41" s="273">
        <f t="shared" si="26"/>
        <v>5.7478931261509416</v>
      </c>
      <c r="Q41" s="272" t="s">
        <v>156</v>
      </c>
      <c r="R41" s="277">
        <f t="shared" ref="R41:S63" si="32">B41/B$68*100</f>
        <v>5.4658892456762995</v>
      </c>
      <c r="S41" s="277">
        <f t="shared" si="32"/>
        <v>6.1276075287082969</v>
      </c>
      <c r="T41" s="277"/>
      <c r="U41" s="277"/>
      <c r="V41" s="277"/>
      <c r="W41" s="277"/>
      <c r="X41" s="277"/>
      <c r="Y41" s="277"/>
      <c r="Z41" s="277"/>
      <c r="AA41" s="277"/>
      <c r="AB41" s="277"/>
      <c r="AC41" s="277"/>
      <c r="AD41" s="277">
        <f t="shared" si="4"/>
        <v>5.7478931261509416</v>
      </c>
      <c r="AE41" s="356"/>
      <c r="AJ41" s="121" t="s">
        <v>54</v>
      </c>
      <c r="AK41" s="339">
        <v>13650</v>
      </c>
      <c r="AL41" s="339">
        <v>4853</v>
      </c>
      <c r="AM41" s="339">
        <v>4107</v>
      </c>
      <c r="AN41" s="339">
        <v>4690</v>
      </c>
      <c r="AO41" s="339"/>
      <c r="AP41" s="339"/>
      <c r="AQ41" s="339"/>
      <c r="AR41" s="339"/>
      <c r="AS41" s="339"/>
      <c r="AT41" s="339"/>
      <c r="AU41" s="339"/>
      <c r="AV41" s="378"/>
      <c r="AW41" s="378"/>
    </row>
    <row r="42" spans="1:51" ht="13.8">
      <c r="A42" s="263" t="s">
        <v>48</v>
      </c>
      <c r="B42" s="186">
        <f>VLOOKUP($A42,$AJ:$AW,3,FALSE)</f>
        <v>3721</v>
      </c>
      <c r="C42" s="186">
        <f>VLOOKUP($A42,$AJ:$AW,4,FALSE)</f>
        <v>3965</v>
      </c>
      <c r="D42" s="186">
        <f t="shared" ref="D42:D43" si="33">VLOOKUP($A42,$AJ:$AW,5,FALSE)</f>
        <v>4501</v>
      </c>
      <c r="E42" s="186">
        <f>VLOOKUP($A42,$AJ:$AW,6,FALSE)</f>
        <v>0</v>
      </c>
      <c r="F42" s="186">
        <f>VLOOKUP($A42,$AJ:$AW,7,FALSE)</f>
        <v>0</v>
      </c>
      <c r="G42" s="186">
        <f>VLOOKUP($A42,$AJ:$AW,8,FALSE)</f>
        <v>0</v>
      </c>
      <c r="H42" s="186">
        <f>VLOOKUP($A42,$AJ:$AW,9,FALSE)</f>
        <v>0</v>
      </c>
      <c r="I42" s="186">
        <f>VLOOKUP($A42,$AJ:$AW,10,FALSE)</f>
        <v>0</v>
      </c>
      <c r="J42" s="186">
        <f t="shared" si="6"/>
        <v>0</v>
      </c>
      <c r="K42" s="186">
        <f>VLOOKUP($A42,$AJ:$AW,12,FALSE)</f>
        <v>0</v>
      </c>
      <c r="L42" s="186">
        <f>VLOOKUP($A42,$AJ:$AW,13,FALSE)</f>
        <v>0</v>
      </c>
      <c r="M42" s="186">
        <f>VLOOKUP($A42,$AJ:$AW,14,FALSE)</f>
        <v>0</v>
      </c>
      <c r="N42" s="98">
        <f t="shared" ref="N42" si="34">SUM(B42:M42)</f>
        <v>12187</v>
      </c>
      <c r="O42" s="77">
        <f t="shared" si="26"/>
        <v>2.7006543884802809</v>
      </c>
      <c r="Q42" s="263" t="s">
        <v>48</v>
      </c>
      <c r="R42" s="278">
        <f t="shared" si="32"/>
        <v>2.6202749140893471</v>
      </c>
      <c r="S42" s="278">
        <f t="shared" si="32"/>
        <v>2.694163212611266</v>
      </c>
      <c r="T42" s="278"/>
      <c r="U42" s="278"/>
      <c r="V42" s="278"/>
      <c r="W42" s="278"/>
      <c r="X42" s="278"/>
      <c r="Y42" s="278"/>
      <c r="Z42" s="278"/>
      <c r="AA42" s="278"/>
      <c r="AB42" s="278"/>
      <c r="AC42" s="278"/>
      <c r="AD42" s="278">
        <f t="shared" si="4"/>
        <v>2.7006543884802809</v>
      </c>
      <c r="AE42" s="356"/>
      <c r="AJ42" s="121" t="s">
        <v>55</v>
      </c>
      <c r="AK42" s="339">
        <v>24350</v>
      </c>
      <c r="AL42" s="339">
        <v>8263</v>
      </c>
      <c r="AM42" s="339">
        <v>7729</v>
      </c>
      <c r="AN42" s="339">
        <v>8358</v>
      </c>
      <c r="AO42" s="339"/>
      <c r="AP42" s="339"/>
      <c r="AQ42" s="339"/>
      <c r="AR42" s="339"/>
      <c r="AS42" s="339"/>
      <c r="AT42" s="339"/>
      <c r="AU42" s="339"/>
      <c r="AV42" s="378"/>
      <c r="AW42" s="378"/>
    </row>
    <row r="43" spans="1:51" ht="13.8">
      <c r="A43" s="264" t="s">
        <v>47</v>
      </c>
      <c r="B43" s="266">
        <f>VLOOKUP($A43,$AJ:$AW,3,FALSE)</f>
        <v>4041</v>
      </c>
      <c r="C43" s="266">
        <f>VLOOKUP($A43,$AJ:$AW,4,FALSE)</f>
        <v>5053</v>
      </c>
      <c r="D43" s="266">
        <f t="shared" si="33"/>
        <v>4657</v>
      </c>
      <c r="E43" s="266">
        <f>VLOOKUP($A43,$AJ:$AW,6,FALSE)</f>
        <v>0</v>
      </c>
      <c r="F43" s="266">
        <f>VLOOKUP($A43,$AJ:$AW,7,FALSE)</f>
        <v>0</v>
      </c>
      <c r="G43" s="266">
        <f>VLOOKUP($A43,$AJ:$AW,8,FALSE)</f>
        <v>0</v>
      </c>
      <c r="H43" s="266">
        <f>VLOOKUP($A43,$AJ:$AW,9,FALSE)</f>
        <v>0</v>
      </c>
      <c r="I43" s="266">
        <f>VLOOKUP($A43,$AJ:$AW,10,FALSE)</f>
        <v>0</v>
      </c>
      <c r="J43" s="266">
        <f t="shared" si="6"/>
        <v>0</v>
      </c>
      <c r="K43" s="266">
        <f>VLOOKUP($A43,$AJ:$AW,12,FALSE)</f>
        <v>0</v>
      </c>
      <c r="L43" s="266">
        <f>VLOOKUP($A43,$AJ:$AW,13,FALSE)</f>
        <v>0</v>
      </c>
      <c r="M43" s="266">
        <f>VLOOKUP($A43,$AJ:$AW,14,FALSE)</f>
        <v>0</v>
      </c>
      <c r="N43" s="265">
        <f t="shared" si="28"/>
        <v>13751</v>
      </c>
      <c r="O43" s="262">
        <f t="shared" si="26"/>
        <v>3.0472387376706607</v>
      </c>
      <c r="Q43" s="264" t="s">
        <v>47</v>
      </c>
      <c r="R43" s="282">
        <f t="shared" si="32"/>
        <v>2.8456143315869529</v>
      </c>
      <c r="S43" s="282">
        <f t="shared" si="32"/>
        <v>3.4334443160970305</v>
      </c>
      <c r="T43" s="282"/>
      <c r="U43" s="282"/>
      <c r="V43" s="282"/>
      <c r="W43" s="282"/>
      <c r="X43" s="282"/>
      <c r="Y43" s="282"/>
      <c r="Z43" s="282"/>
      <c r="AA43" s="282"/>
      <c r="AB43" s="282"/>
      <c r="AC43" s="282"/>
      <c r="AD43" s="282">
        <f t="shared" si="4"/>
        <v>3.0472387376706607</v>
      </c>
      <c r="AE43" s="356"/>
      <c r="AJ43" s="121" t="s">
        <v>108</v>
      </c>
      <c r="AK43" s="339">
        <v>2608</v>
      </c>
      <c r="AL43" s="339">
        <v>763</v>
      </c>
      <c r="AM43" s="339">
        <v>796</v>
      </c>
      <c r="AN43" s="339">
        <v>1049</v>
      </c>
      <c r="AO43" s="339"/>
      <c r="AP43" s="339"/>
      <c r="AQ43" s="339"/>
      <c r="AR43" s="339"/>
      <c r="AS43" s="339"/>
      <c r="AT43" s="339"/>
      <c r="AU43" s="339"/>
      <c r="AV43" s="378"/>
      <c r="AW43" s="378"/>
    </row>
    <row r="44" spans="1:51" ht="13.8">
      <c r="A44" s="272" t="s">
        <v>45</v>
      </c>
      <c r="B44" s="99">
        <f>VLOOKUP($A44,$AJ:$AW,3,FALSE)</f>
        <v>6208</v>
      </c>
      <c r="C44" s="99">
        <f>VLOOKUP($A44,$AJ:$AW,4,FALSE)</f>
        <v>6466</v>
      </c>
      <c r="D44" s="99">
        <f>VLOOKUP($A44,$AJ:$AW,5,FALSE)</f>
        <v>7433</v>
      </c>
      <c r="E44" s="99">
        <f>VLOOKUP($A44,$AJ:$AW,6,FALSE)</f>
        <v>0</v>
      </c>
      <c r="F44" s="99">
        <f>VLOOKUP($A44,$AJ:$AW,7,FALSE)</f>
        <v>0</v>
      </c>
      <c r="G44" s="99">
        <f>VLOOKUP($A44,$AJ:$AW,8,FALSE)</f>
        <v>0</v>
      </c>
      <c r="H44" s="99">
        <f>VLOOKUP($A44,$AJ:$AW,9,FALSE)</f>
        <v>0</v>
      </c>
      <c r="I44" s="99">
        <f>VLOOKUP($A44,$AJ:$AW,10,FALSE)</f>
        <v>0</v>
      </c>
      <c r="J44" s="99">
        <f t="shared" si="6"/>
        <v>0</v>
      </c>
      <c r="K44" s="99">
        <f>VLOOKUP($A44,$AJ:$AW,12,FALSE)</f>
        <v>0</v>
      </c>
      <c r="L44" s="99">
        <f>VLOOKUP($A44,$AJ:$AW,13,FALSE)</f>
        <v>0</v>
      </c>
      <c r="M44" s="99">
        <f>VLOOKUP($A44,$AJ:$AW,14,FALSE)</f>
        <v>0</v>
      </c>
      <c r="N44" s="99">
        <f>SUM(B44:M44)</f>
        <v>20107</v>
      </c>
      <c r="O44" s="273">
        <f t="shared" si="26"/>
        <v>4.4557362590607212</v>
      </c>
      <c r="Q44" s="272" t="s">
        <v>45</v>
      </c>
      <c r="R44" s="277">
        <f t="shared" si="32"/>
        <v>4.3715846994535523</v>
      </c>
      <c r="S44" s="277">
        <f t="shared" si="32"/>
        <v>4.393558469796834</v>
      </c>
      <c r="T44" s="277"/>
      <c r="U44" s="277"/>
      <c r="V44" s="277"/>
      <c r="W44" s="277"/>
      <c r="X44" s="277"/>
      <c r="Y44" s="277"/>
      <c r="Z44" s="277"/>
      <c r="AA44" s="277"/>
      <c r="AB44" s="277"/>
      <c r="AC44" s="277"/>
      <c r="AD44" s="277">
        <f t="shared" si="4"/>
        <v>4.4557362590607212</v>
      </c>
      <c r="AE44" s="356"/>
      <c r="AF44" s="236"/>
      <c r="AG44" s="236"/>
      <c r="AH44" s="236"/>
      <c r="AJ44" s="121" t="s">
        <v>56</v>
      </c>
      <c r="AK44" s="339">
        <v>20940</v>
      </c>
      <c r="AL44" s="339">
        <v>5843</v>
      </c>
      <c r="AM44" s="339">
        <v>7412</v>
      </c>
      <c r="AN44" s="339">
        <v>7685</v>
      </c>
      <c r="AO44" s="339"/>
      <c r="AP44" s="339"/>
      <c r="AQ44" s="339"/>
      <c r="AR44" s="339"/>
      <c r="AS44" s="339"/>
      <c r="AT44" s="339"/>
      <c r="AU44" s="339"/>
      <c r="AV44" s="378"/>
      <c r="AW44" s="378"/>
    </row>
    <row r="45" spans="1:51" ht="13.8">
      <c r="A45" s="272" t="s">
        <v>124</v>
      </c>
      <c r="B45" s="99">
        <f>SUM(B46:B47)</f>
        <v>7510</v>
      </c>
      <c r="C45" s="99">
        <f t="shared" ref="C45:M45" si="35">SUM(C46:C47)</f>
        <v>7180</v>
      </c>
      <c r="D45" s="99">
        <f t="shared" si="35"/>
        <v>7802</v>
      </c>
      <c r="E45" s="99">
        <f t="shared" si="35"/>
        <v>0</v>
      </c>
      <c r="F45" s="99">
        <f t="shared" si="35"/>
        <v>0</v>
      </c>
      <c r="G45" s="99">
        <f t="shared" si="35"/>
        <v>0</v>
      </c>
      <c r="H45" s="99">
        <f t="shared" si="35"/>
        <v>0</v>
      </c>
      <c r="I45" s="99">
        <f t="shared" si="35"/>
        <v>0</v>
      </c>
      <c r="J45" s="99">
        <f t="shared" si="35"/>
        <v>0</v>
      </c>
      <c r="K45" s="99">
        <f t="shared" si="35"/>
        <v>0</v>
      </c>
      <c r="L45" s="99">
        <f t="shared" si="35"/>
        <v>0</v>
      </c>
      <c r="M45" s="99">
        <f t="shared" si="35"/>
        <v>0</v>
      </c>
      <c r="N45" s="99">
        <f t="shared" si="28"/>
        <v>22492</v>
      </c>
      <c r="O45" s="273">
        <f t="shared" si="26"/>
        <v>4.9842552314514217</v>
      </c>
      <c r="Q45" s="272" t="s">
        <v>124</v>
      </c>
      <c r="R45" s="277">
        <f t="shared" si="32"/>
        <v>5.2884344543969357</v>
      </c>
      <c r="S45" s="277">
        <f t="shared" si="32"/>
        <v>4.8787116939593664</v>
      </c>
      <c r="T45" s="277"/>
      <c r="U45" s="277"/>
      <c r="V45" s="277"/>
      <c r="W45" s="277"/>
      <c r="X45" s="277"/>
      <c r="Y45" s="277"/>
      <c r="Z45" s="277"/>
      <c r="AA45" s="277"/>
      <c r="AB45" s="277"/>
      <c r="AC45" s="277"/>
      <c r="AD45" s="277">
        <f t="shared" si="4"/>
        <v>4.9842552314514217</v>
      </c>
      <c r="AE45" s="356"/>
      <c r="AJ45" s="121" t="s">
        <v>57</v>
      </c>
      <c r="AK45" s="339">
        <v>3901</v>
      </c>
      <c r="AL45" s="339">
        <v>1051</v>
      </c>
      <c r="AM45" s="339">
        <v>1816</v>
      </c>
      <c r="AN45" s="339">
        <v>1034</v>
      </c>
      <c r="AO45" s="339"/>
      <c r="AP45" s="339"/>
      <c r="AQ45" s="339"/>
      <c r="AR45" s="339"/>
      <c r="AS45" s="339"/>
      <c r="AT45" s="339"/>
      <c r="AU45" s="339"/>
      <c r="AV45" s="378"/>
      <c r="AW45" s="378"/>
    </row>
    <row r="46" spans="1:51" ht="13.8">
      <c r="A46" s="263" t="s">
        <v>43</v>
      </c>
      <c r="B46" s="186">
        <f>VLOOKUP($A46,$AJ:$AW,3,FALSE)</f>
        <v>6237</v>
      </c>
      <c r="C46" s="186">
        <f>VLOOKUP($A46,$AJ:$AW,4,FALSE)</f>
        <v>6064</v>
      </c>
      <c r="D46" s="186">
        <f t="shared" ref="D46:D47" si="36">VLOOKUP($A46,$AJ:$AW,5,FALSE)</f>
        <v>6468</v>
      </c>
      <c r="E46" s="186">
        <f>VLOOKUP($A46,$AJ:$AW,6,FALSE)</f>
        <v>0</v>
      </c>
      <c r="F46" s="186">
        <f>VLOOKUP($A46,$AJ:$AW,7,FALSE)</f>
        <v>0</v>
      </c>
      <c r="G46" s="186">
        <f>VLOOKUP($A46,$AJ:$AW,8,FALSE)</f>
        <v>0</v>
      </c>
      <c r="H46" s="186">
        <f>VLOOKUP($A46,$AJ:$AW,9,FALSE)</f>
        <v>0</v>
      </c>
      <c r="I46" s="186">
        <f>VLOOKUP($A46,$AJ:$AW,10,FALSE)</f>
        <v>0</v>
      </c>
      <c r="J46" s="186">
        <f t="shared" si="6"/>
        <v>0</v>
      </c>
      <c r="K46" s="186">
        <f>VLOOKUP($A46,$AJ:$AW,12,FALSE)</f>
        <v>0</v>
      </c>
      <c r="L46" s="186">
        <f>VLOOKUP($A46,$AJ:$AW,13,FALSE)</f>
        <v>0</v>
      </c>
      <c r="M46" s="186">
        <f>VLOOKUP($A46,$AJ:$AW,14,FALSE)</f>
        <v>0</v>
      </c>
      <c r="N46" s="98">
        <f t="shared" si="28"/>
        <v>18769</v>
      </c>
      <c r="O46" s="77">
        <f t="shared" si="26"/>
        <v>4.159233791530843</v>
      </c>
      <c r="Q46" s="263" t="s">
        <v>43</v>
      </c>
      <c r="R46" s="278">
        <f t="shared" si="32"/>
        <v>4.3920060841642723</v>
      </c>
      <c r="S46" s="278">
        <f t="shared" si="32"/>
        <v>4.1204049738397774</v>
      </c>
      <c r="T46" s="278"/>
      <c r="U46" s="278"/>
      <c r="V46" s="278"/>
      <c r="W46" s="278"/>
      <c r="X46" s="278"/>
      <c r="Y46" s="278"/>
      <c r="Z46" s="278"/>
      <c r="AA46" s="278"/>
      <c r="AB46" s="278"/>
      <c r="AC46" s="278"/>
      <c r="AD46" s="278">
        <f t="shared" si="4"/>
        <v>4.159233791530843</v>
      </c>
      <c r="AE46" s="356"/>
      <c r="AJ46" s="121" t="s">
        <v>58</v>
      </c>
      <c r="AK46" s="339">
        <v>9741</v>
      </c>
      <c r="AL46" s="339">
        <v>2876</v>
      </c>
      <c r="AM46" s="339">
        <v>3188</v>
      </c>
      <c r="AN46" s="339">
        <v>3677</v>
      </c>
      <c r="AO46" s="339"/>
      <c r="AP46" s="339"/>
      <c r="AQ46" s="339"/>
      <c r="AR46" s="339"/>
      <c r="AS46" s="339"/>
      <c r="AT46" s="339"/>
      <c r="AU46" s="339"/>
      <c r="AV46" s="378"/>
      <c r="AW46" s="378"/>
    </row>
    <row r="47" spans="1:51" ht="13.8">
      <c r="A47" s="264" t="s">
        <v>95</v>
      </c>
      <c r="B47" s="266">
        <f>VLOOKUP($A47,$AJ:$AW,3,FALSE)</f>
        <v>1273</v>
      </c>
      <c r="C47" s="266">
        <f>VLOOKUP($A47,$AJ:$AW,4,FALSE)</f>
        <v>1116</v>
      </c>
      <c r="D47" s="266">
        <f t="shared" si="36"/>
        <v>1334</v>
      </c>
      <c r="E47" s="266">
        <f>VLOOKUP($A47,$AJ:$AW,6,FALSE)</f>
        <v>0</v>
      </c>
      <c r="F47" s="266">
        <f>VLOOKUP($A47,$AJ:$AW,7,FALSE)</f>
        <v>0</v>
      </c>
      <c r="G47" s="266">
        <f>VLOOKUP($A47,$AJ:$AW,8,FALSE)</f>
        <v>0</v>
      </c>
      <c r="H47" s="266">
        <f>VLOOKUP($A47,$AJ:$AW,9,FALSE)</f>
        <v>0</v>
      </c>
      <c r="I47" s="266">
        <f>VLOOKUP($A47,$AJ:$AW,10,FALSE)</f>
        <v>0</v>
      </c>
      <c r="J47" s="266">
        <f t="shared" si="6"/>
        <v>0</v>
      </c>
      <c r="K47" s="266">
        <f>VLOOKUP($A47,$AJ:$AW,12,FALSE)</f>
        <v>0</v>
      </c>
      <c r="L47" s="266">
        <f>VLOOKUP($A47,$AJ:$AW,13,FALSE)</f>
        <v>0</v>
      </c>
      <c r="M47" s="266">
        <f>VLOOKUP($A47,$AJ:$AW,14,FALSE)</f>
        <v>0</v>
      </c>
      <c r="N47" s="265">
        <f t="shared" si="28"/>
        <v>3723</v>
      </c>
      <c r="O47" s="262">
        <f t="shared" si="26"/>
        <v>0.82502143992057819</v>
      </c>
      <c r="Q47" s="264" t="s">
        <v>95</v>
      </c>
      <c r="R47" s="282">
        <f t="shared" si="32"/>
        <v>0.89642837023266286</v>
      </c>
      <c r="S47" s="282">
        <f t="shared" si="32"/>
        <v>0.75830672011958955</v>
      </c>
      <c r="T47" s="282"/>
      <c r="U47" s="282"/>
      <c r="V47" s="282"/>
      <c r="W47" s="282"/>
      <c r="X47" s="282"/>
      <c r="Y47" s="282"/>
      <c r="Z47" s="282"/>
      <c r="AA47" s="282"/>
      <c r="AB47" s="282"/>
      <c r="AC47" s="282"/>
      <c r="AD47" s="282">
        <f t="shared" si="4"/>
        <v>0.82502143992057819</v>
      </c>
      <c r="AE47" s="356"/>
      <c r="AJ47" s="121" t="s">
        <v>59</v>
      </c>
      <c r="AK47" s="339">
        <v>881</v>
      </c>
      <c r="AL47" s="339">
        <v>257</v>
      </c>
      <c r="AM47" s="339">
        <v>210</v>
      </c>
      <c r="AN47" s="339">
        <v>414</v>
      </c>
      <c r="AO47" s="339"/>
      <c r="AP47" s="339"/>
      <c r="AQ47" s="339"/>
      <c r="AR47" s="339"/>
      <c r="AS47" s="339"/>
      <c r="AT47" s="339"/>
      <c r="AU47" s="339"/>
      <c r="AV47" s="378"/>
      <c r="AW47" s="378"/>
    </row>
    <row r="48" spans="1:51" ht="13.8">
      <c r="A48" s="272" t="s">
        <v>159</v>
      </c>
      <c r="B48" s="99">
        <f>SUM(B49:B50)</f>
        <v>3250</v>
      </c>
      <c r="C48" s="99">
        <f t="shared" ref="C48:M48" si="37">SUM(C49:C50)</f>
        <v>3634</v>
      </c>
      <c r="D48" s="99">
        <f t="shared" si="37"/>
        <v>6441</v>
      </c>
      <c r="E48" s="99">
        <f t="shared" si="37"/>
        <v>0</v>
      </c>
      <c r="F48" s="99">
        <f t="shared" si="37"/>
        <v>0</v>
      </c>
      <c r="G48" s="99">
        <f t="shared" si="37"/>
        <v>0</v>
      </c>
      <c r="H48" s="99">
        <f t="shared" si="37"/>
        <v>0</v>
      </c>
      <c r="I48" s="99">
        <f t="shared" si="37"/>
        <v>0</v>
      </c>
      <c r="J48" s="99">
        <f t="shared" si="37"/>
        <v>0</v>
      </c>
      <c r="K48" s="99">
        <f t="shared" si="37"/>
        <v>0</v>
      </c>
      <c r="L48" s="99">
        <f t="shared" si="37"/>
        <v>0</v>
      </c>
      <c r="M48" s="99">
        <f t="shared" si="37"/>
        <v>0</v>
      </c>
      <c r="N48" s="99">
        <f t="shared" si="28"/>
        <v>13325</v>
      </c>
      <c r="O48" s="273">
        <f t="shared" si="26"/>
        <v>2.9528366067530762</v>
      </c>
      <c r="Q48" s="272" t="s">
        <v>159</v>
      </c>
      <c r="R48" s="277">
        <f t="shared" si="32"/>
        <v>2.2886034589600586</v>
      </c>
      <c r="S48" s="277">
        <f t="shared" si="32"/>
        <v>2.4692532445471223</v>
      </c>
      <c r="T48" s="277"/>
      <c r="U48" s="277"/>
      <c r="V48" s="277"/>
      <c r="W48" s="277"/>
      <c r="X48" s="277"/>
      <c r="Y48" s="277"/>
      <c r="Z48" s="277"/>
      <c r="AA48" s="277"/>
      <c r="AB48" s="277"/>
      <c r="AC48" s="277"/>
      <c r="AD48" s="277">
        <f t="shared" si="4"/>
        <v>2.9528366067530762</v>
      </c>
      <c r="AE48" s="356"/>
      <c r="AJ48" s="121" t="s">
        <v>109</v>
      </c>
      <c r="AK48" s="339">
        <v>403</v>
      </c>
      <c r="AL48" s="339">
        <v>133</v>
      </c>
      <c r="AM48" s="339">
        <v>120</v>
      </c>
      <c r="AN48" s="339">
        <v>150</v>
      </c>
      <c r="AO48" s="339"/>
      <c r="AP48" s="339"/>
      <c r="AQ48" s="339"/>
      <c r="AR48" s="339"/>
      <c r="AS48" s="339"/>
      <c r="AT48" s="339"/>
      <c r="AU48" s="339"/>
      <c r="AV48" s="378"/>
      <c r="AW48" s="378"/>
    </row>
    <row r="49" spans="1:51" ht="13.8">
      <c r="A49" s="263" t="s">
        <v>51</v>
      </c>
      <c r="B49" s="186">
        <f t="shared" ref="B49:B56" si="38">VLOOKUP($A49,$AJ:$AW,3,FALSE)</f>
        <v>2993</v>
      </c>
      <c r="C49" s="186">
        <f t="shared" ref="C49:C56" si="39">VLOOKUP($A49,$AJ:$AW,4,FALSE)</f>
        <v>3424</v>
      </c>
      <c r="D49" s="186">
        <f t="shared" ref="D49:D56" si="40">VLOOKUP($A49,$AJ:$AW,5,FALSE)</f>
        <v>6027</v>
      </c>
      <c r="E49" s="186">
        <f t="shared" ref="E49:E56" si="41">VLOOKUP($A49,$AJ:$AW,6,FALSE)</f>
        <v>0</v>
      </c>
      <c r="F49" s="186">
        <f t="shared" ref="F49:F56" si="42">VLOOKUP($A49,$AJ:$AW,7,FALSE)</f>
        <v>0</v>
      </c>
      <c r="G49" s="186">
        <f t="shared" ref="G49:G56" si="43">VLOOKUP($A49,$AJ:$AW,8,FALSE)</f>
        <v>0</v>
      </c>
      <c r="H49" s="186">
        <f t="shared" ref="H49:H56" si="44">VLOOKUP($A49,$AJ:$AW,9,FALSE)</f>
        <v>0</v>
      </c>
      <c r="I49" s="186">
        <f t="shared" ref="I49:I56" si="45">VLOOKUP($A49,$AJ:$AW,10,FALSE)</f>
        <v>0</v>
      </c>
      <c r="J49" s="186">
        <f t="shared" si="6"/>
        <v>0</v>
      </c>
      <c r="K49" s="186">
        <f t="shared" ref="K49:K56" si="46">VLOOKUP($A49,$AJ:$AW,12,FALSE)</f>
        <v>0</v>
      </c>
      <c r="L49" s="186">
        <f t="shared" ref="L49:L56" si="47">VLOOKUP($A49,$AJ:$AW,13,FALSE)</f>
        <v>0</v>
      </c>
      <c r="M49" s="186">
        <f t="shared" ref="M49:M56" si="48">VLOOKUP($A49,$AJ:$AW,14,FALSE)</f>
        <v>0</v>
      </c>
      <c r="N49" s="98">
        <f t="shared" si="28"/>
        <v>12444</v>
      </c>
      <c r="O49" s="77">
        <f t="shared" si="26"/>
        <v>2.7576059087756311</v>
      </c>
      <c r="Q49" s="263" t="s">
        <v>51</v>
      </c>
      <c r="R49" s="278">
        <f t="shared" si="32"/>
        <v>2.107627739282294</v>
      </c>
      <c r="S49" s="278">
        <f t="shared" si="32"/>
        <v>2.3265611197934364</v>
      </c>
      <c r="T49" s="278"/>
      <c r="U49" s="278"/>
      <c r="V49" s="278"/>
      <c r="W49" s="278"/>
      <c r="X49" s="278"/>
      <c r="Y49" s="278"/>
      <c r="Z49" s="278"/>
      <c r="AA49" s="278"/>
      <c r="AB49" s="278"/>
      <c r="AC49" s="278"/>
      <c r="AD49" s="278">
        <f t="shared" si="4"/>
        <v>2.7576059087756311</v>
      </c>
      <c r="AE49" s="356"/>
      <c r="AJ49" s="121" t="s">
        <v>60</v>
      </c>
      <c r="AK49" s="339">
        <v>10925</v>
      </c>
      <c r="AL49" s="339">
        <v>3374</v>
      </c>
      <c r="AM49" s="339">
        <v>4164</v>
      </c>
      <c r="AN49" s="339">
        <v>3387</v>
      </c>
      <c r="AO49" s="339"/>
      <c r="AP49" s="339"/>
      <c r="AQ49" s="339"/>
      <c r="AR49" s="339"/>
      <c r="AS49" s="339"/>
      <c r="AT49" s="339"/>
      <c r="AU49" s="339"/>
      <c r="AV49" s="378"/>
      <c r="AW49" s="378"/>
    </row>
    <row r="50" spans="1:51" ht="13.8">
      <c r="A50" s="264" t="s">
        <v>59</v>
      </c>
      <c r="B50" s="266">
        <f t="shared" si="38"/>
        <v>257</v>
      </c>
      <c r="C50" s="266">
        <f t="shared" si="39"/>
        <v>210</v>
      </c>
      <c r="D50" s="266">
        <f t="shared" si="40"/>
        <v>414</v>
      </c>
      <c r="E50" s="266">
        <f t="shared" si="41"/>
        <v>0</v>
      </c>
      <c r="F50" s="266">
        <f t="shared" si="42"/>
        <v>0</v>
      </c>
      <c r="G50" s="266">
        <f t="shared" si="43"/>
        <v>0</v>
      </c>
      <c r="H50" s="266">
        <f t="shared" si="44"/>
        <v>0</v>
      </c>
      <c r="I50" s="266">
        <f t="shared" si="45"/>
        <v>0</v>
      </c>
      <c r="J50" s="266">
        <f t="shared" si="6"/>
        <v>0</v>
      </c>
      <c r="K50" s="266">
        <f t="shared" si="46"/>
        <v>0</v>
      </c>
      <c r="L50" s="266">
        <f t="shared" si="47"/>
        <v>0</v>
      </c>
      <c r="M50" s="266">
        <f t="shared" si="48"/>
        <v>0</v>
      </c>
      <c r="N50" s="265">
        <f t="shared" si="28"/>
        <v>881</v>
      </c>
      <c r="O50" s="262">
        <f t="shared" si="26"/>
        <v>0.19523069797744544</v>
      </c>
      <c r="Q50" s="264" t="s">
        <v>59</v>
      </c>
      <c r="R50" s="282">
        <f t="shared" si="32"/>
        <v>0.18097571967776463</v>
      </c>
      <c r="S50" s="282">
        <f t="shared" si="32"/>
        <v>0.14269212475368623</v>
      </c>
      <c r="T50" s="282"/>
      <c r="U50" s="282"/>
      <c r="V50" s="282"/>
      <c r="W50" s="282"/>
      <c r="X50" s="282"/>
      <c r="Y50" s="282"/>
      <c r="Z50" s="282"/>
      <c r="AA50" s="282"/>
      <c r="AB50" s="282"/>
      <c r="AC50" s="282"/>
      <c r="AD50" s="282">
        <f t="shared" si="4"/>
        <v>0.19523069797744544</v>
      </c>
      <c r="AE50" s="356"/>
      <c r="AJ50" s="121" t="s">
        <v>161</v>
      </c>
      <c r="AK50" s="339">
        <v>3720</v>
      </c>
      <c r="AL50" s="339">
        <v>404</v>
      </c>
      <c r="AM50" s="339">
        <v>1851</v>
      </c>
      <c r="AN50" s="339">
        <v>1465</v>
      </c>
      <c r="AO50" s="339"/>
      <c r="AP50" s="339"/>
      <c r="AQ50" s="339"/>
      <c r="AR50" s="339"/>
      <c r="AS50" s="339"/>
      <c r="AT50" s="339"/>
      <c r="AU50" s="339"/>
      <c r="AV50" s="378"/>
      <c r="AW50" s="378"/>
      <c r="AX50" s="236"/>
      <c r="AY50" s="236"/>
    </row>
    <row r="51" spans="1:51" ht="13.8">
      <c r="A51" s="272" t="s">
        <v>53</v>
      </c>
      <c r="B51" s="99">
        <f t="shared" si="38"/>
        <v>3976</v>
      </c>
      <c r="C51" s="99">
        <f t="shared" si="39"/>
        <v>3694</v>
      </c>
      <c r="D51" s="99">
        <f t="shared" si="40"/>
        <v>5240</v>
      </c>
      <c r="E51" s="99">
        <f t="shared" si="41"/>
        <v>0</v>
      </c>
      <c r="F51" s="99">
        <f t="shared" si="42"/>
        <v>0</v>
      </c>
      <c r="G51" s="99">
        <f t="shared" si="43"/>
        <v>0</v>
      </c>
      <c r="H51" s="99">
        <f t="shared" si="44"/>
        <v>0</v>
      </c>
      <c r="I51" s="99">
        <f t="shared" si="45"/>
        <v>0</v>
      </c>
      <c r="J51" s="99">
        <f t="shared" si="6"/>
        <v>0</v>
      </c>
      <c r="K51" s="99">
        <f t="shared" si="46"/>
        <v>0</v>
      </c>
      <c r="L51" s="99">
        <f t="shared" si="47"/>
        <v>0</v>
      </c>
      <c r="M51" s="99">
        <f t="shared" si="48"/>
        <v>0</v>
      </c>
      <c r="N51" s="99">
        <f>SUM(B51:M51)</f>
        <v>12910</v>
      </c>
      <c r="O51" s="273">
        <f t="shared" si="26"/>
        <v>2.8608720895446313</v>
      </c>
      <c r="P51" s="108"/>
      <c r="Q51" s="272" t="s">
        <v>53</v>
      </c>
      <c r="R51" s="277">
        <f t="shared" si="32"/>
        <v>2.7998422624077519</v>
      </c>
      <c r="S51" s="277">
        <f t="shared" si="32"/>
        <v>2.5100224230481758</v>
      </c>
      <c r="T51" s="277"/>
      <c r="U51" s="277"/>
      <c r="V51" s="277"/>
      <c r="W51" s="277"/>
      <c r="X51" s="277"/>
      <c r="Y51" s="277"/>
      <c r="Z51" s="277"/>
      <c r="AA51" s="277"/>
      <c r="AB51" s="277"/>
      <c r="AC51" s="277"/>
      <c r="AD51" s="277">
        <f t="shared" si="4"/>
        <v>2.8608720895446313</v>
      </c>
      <c r="AE51" s="356"/>
      <c r="AF51" s="236"/>
      <c r="AG51" s="236"/>
      <c r="AH51" s="236"/>
      <c r="AJ51" s="121" t="s">
        <v>61</v>
      </c>
      <c r="AK51" s="339">
        <v>35198</v>
      </c>
      <c r="AL51" s="339">
        <v>10508</v>
      </c>
      <c r="AM51" s="339">
        <v>11302</v>
      </c>
      <c r="AN51" s="339">
        <v>13388</v>
      </c>
      <c r="AO51" s="339"/>
      <c r="AP51" s="339"/>
      <c r="AQ51" s="339"/>
      <c r="AR51" s="339"/>
      <c r="AS51" s="339"/>
      <c r="AT51" s="339"/>
      <c r="AU51" s="339"/>
      <c r="AV51" s="378"/>
      <c r="AW51" s="378"/>
      <c r="AX51" s="236"/>
      <c r="AY51" s="236"/>
    </row>
    <row r="52" spans="1:51" s="236" customFormat="1" ht="13.8">
      <c r="A52" s="272" t="s">
        <v>225</v>
      </c>
      <c r="B52" s="99">
        <f t="shared" si="38"/>
        <v>2839</v>
      </c>
      <c r="C52" s="99">
        <f t="shared" si="39"/>
        <v>3119</v>
      </c>
      <c r="D52" s="99">
        <f t="shared" si="40"/>
        <v>3969</v>
      </c>
      <c r="E52" s="99">
        <f t="shared" si="41"/>
        <v>0</v>
      </c>
      <c r="F52" s="99">
        <f t="shared" si="42"/>
        <v>0</v>
      </c>
      <c r="G52" s="99">
        <f t="shared" si="43"/>
        <v>0</v>
      </c>
      <c r="H52" s="99">
        <f t="shared" si="44"/>
        <v>0</v>
      </c>
      <c r="I52" s="99">
        <f t="shared" si="45"/>
        <v>0</v>
      </c>
      <c r="J52" s="99">
        <f t="shared" si="6"/>
        <v>0</v>
      </c>
      <c r="K52" s="99">
        <f t="shared" si="46"/>
        <v>0</v>
      </c>
      <c r="L52" s="99">
        <f t="shared" si="47"/>
        <v>0</v>
      </c>
      <c r="M52" s="99">
        <f t="shared" si="48"/>
        <v>0</v>
      </c>
      <c r="N52" s="99">
        <f>SUM(B52:M52)</f>
        <v>9927</v>
      </c>
      <c r="O52" s="273">
        <f t="shared" si="26"/>
        <v>2.1998355718752562</v>
      </c>
      <c r="P52" s="108"/>
      <c r="Q52" s="272" t="s">
        <v>225</v>
      </c>
      <c r="R52" s="277">
        <f t="shared" si="32"/>
        <v>1.9991831446115711</v>
      </c>
      <c r="S52" s="277">
        <f t="shared" si="32"/>
        <v>2.1193177957464155</v>
      </c>
      <c r="T52" s="277"/>
      <c r="U52" s="277"/>
      <c r="V52" s="277"/>
      <c r="W52" s="277"/>
      <c r="X52" s="277"/>
      <c r="Y52" s="277"/>
      <c r="Z52" s="277"/>
      <c r="AA52" s="277"/>
      <c r="AB52" s="277"/>
      <c r="AC52" s="277"/>
      <c r="AD52" s="277">
        <f t="shared" si="4"/>
        <v>2.1998355718752562</v>
      </c>
      <c r="AE52" s="356"/>
      <c r="AI52" s="103"/>
      <c r="AJ52" s="121" t="s">
        <v>62</v>
      </c>
      <c r="AK52" s="339">
        <v>32598</v>
      </c>
      <c r="AL52" s="121">
        <v>9387</v>
      </c>
      <c r="AM52" s="121">
        <v>9859</v>
      </c>
      <c r="AN52" s="121">
        <v>13352</v>
      </c>
      <c r="AO52" s="121"/>
      <c r="AP52" s="121"/>
      <c r="AQ52" s="121"/>
      <c r="AR52" s="121"/>
      <c r="AS52" s="121"/>
      <c r="AT52" s="121"/>
      <c r="AU52" s="121"/>
      <c r="AV52" s="103"/>
      <c r="AW52" s="103"/>
    </row>
    <row r="53" spans="1:51" s="236" customFormat="1" ht="13.8">
      <c r="A53" s="272" t="s">
        <v>224</v>
      </c>
      <c r="B53" s="99">
        <f t="shared" si="38"/>
        <v>58</v>
      </c>
      <c r="C53" s="99">
        <f t="shared" si="39"/>
        <v>87</v>
      </c>
      <c r="D53" s="99">
        <f t="shared" si="40"/>
        <v>134</v>
      </c>
      <c r="E53" s="99">
        <f t="shared" si="41"/>
        <v>0</v>
      </c>
      <c r="F53" s="99">
        <f t="shared" si="42"/>
        <v>0</v>
      </c>
      <c r="G53" s="99">
        <f t="shared" si="43"/>
        <v>0</v>
      </c>
      <c r="H53" s="99">
        <f t="shared" si="44"/>
        <v>0</v>
      </c>
      <c r="I53" s="99">
        <f t="shared" si="45"/>
        <v>0</v>
      </c>
      <c r="J53" s="99">
        <f t="shared" si="6"/>
        <v>0</v>
      </c>
      <c r="K53" s="99">
        <f t="shared" si="46"/>
        <v>0</v>
      </c>
      <c r="L53" s="99">
        <f t="shared" si="47"/>
        <v>0</v>
      </c>
      <c r="M53" s="99">
        <f t="shared" si="48"/>
        <v>0</v>
      </c>
      <c r="N53" s="99">
        <f>SUM(B53:M53)</f>
        <v>279</v>
      </c>
      <c r="O53" s="273">
        <f t="shared" si="26"/>
        <v>6.1826747713629143E-2</v>
      </c>
      <c r="P53" s="108"/>
      <c r="Q53" s="272" t="s">
        <v>224</v>
      </c>
      <c r="R53" s="277">
        <f t="shared" si="32"/>
        <v>4.0842769421441043E-2</v>
      </c>
      <c r="S53" s="277">
        <f t="shared" si="32"/>
        <v>5.9115308826527144E-2</v>
      </c>
      <c r="T53" s="277"/>
      <c r="U53" s="277"/>
      <c r="V53" s="277"/>
      <c r="W53" s="277"/>
      <c r="X53" s="277"/>
      <c r="Y53" s="277"/>
      <c r="Z53" s="277"/>
      <c r="AA53" s="277"/>
      <c r="AB53" s="277"/>
      <c r="AC53" s="277"/>
      <c r="AD53" s="277">
        <f t="shared" si="4"/>
        <v>6.1826747713629143E-2</v>
      </c>
      <c r="AE53" s="356"/>
      <c r="AF53" s="103"/>
      <c r="AG53" s="103"/>
      <c r="AH53" s="103"/>
      <c r="AI53" s="103"/>
      <c r="AJ53" s="121" t="s">
        <v>63</v>
      </c>
      <c r="AK53" s="339">
        <v>5813</v>
      </c>
      <c r="AL53" s="121">
        <v>1660</v>
      </c>
      <c r="AM53" s="121">
        <v>1706</v>
      </c>
      <c r="AN53" s="121">
        <v>2447</v>
      </c>
      <c r="AO53" s="121"/>
      <c r="AP53" s="121"/>
      <c r="AQ53" s="121"/>
      <c r="AR53" s="121"/>
      <c r="AS53" s="121"/>
      <c r="AT53" s="121"/>
      <c r="AU53" s="121"/>
      <c r="AV53" s="103"/>
      <c r="AW53" s="103"/>
      <c r="AX53" s="103"/>
      <c r="AY53" s="103"/>
    </row>
    <row r="54" spans="1:51" s="236" customFormat="1" ht="13.8">
      <c r="A54" s="272" t="s">
        <v>160</v>
      </c>
      <c r="B54" s="99">
        <f t="shared" si="38"/>
        <v>2917</v>
      </c>
      <c r="C54" s="99">
        <f t="shared" si="39"/>
        <v>2051</v>
      </c>
      <c r="D54" s="99">
        <f t="shared" si="40"/>
        <v>1182</v>
      </c>
      <c r="E54" s="99">
        <f t="shared" si="41"/>
        <v>0</v>
      </c>
      <c r="F54" s="99">
        <f t="shared" si="42"/>
        <v>0</v>
      </c>
      <c r="G54" s="99">
        <f t="shared" si="43"/>
        <v>0</v>
      </c>
      <c r="H54" s="99">
        <f t="shared" si="44"/>
        <v>0</v>
      </c>
      <c r="I54" s="99">
        <f t="shared" si="45"/>
        <v>0</v>
      </c>
      <c r="J54" s="99">
        <f t="shared" si="6"/>
        <v>0</v>
      </c>
      <c r="K54" s="99">
        <f t="shared" si="46"/>
        <v>0</v>
      </c>
      <c r="L54" s="99">
        <f t="shared" si="47"/>
        <v>0</v>
      </c>
      <c r="M54" s="99">
        <f t="shared" si="48"/>
        <v>0</v>
      </c>
      <c r="N54" s="99">
        <f>SUM(B54:M54)</f>
        <v>6150</v>
      </c>
      <c r="O54" s="273">
        <f t="shared" si="26"/>
        <v>1.3628476646552661</v>
      </c>
      <c r="P54" s="108"/>
      <c r="Q54" s="272" t="s">
        <v>160</v>
      </c>
      <c r="R54" s="277">
        <f t="shared" si="32"/>
        <v>2.0541096276266124</v>
      </c>
      <c r="S54" s="277">
        <f t="shared" si="32"/>
        <v>1.3936264184276685</v>
      </c>
      <c r="T54" s="277"/>
      <c r="U54" s="277"/>
      <c r="V54" s="277"/>
      <c r="W54" s="277"/>
      <c r="X54" s="277"/>
      <c r="Y54" s="277"/>
      <c r="Z54" s="277"/>
      <c r="AA54" s="277"/>
      <c r="AB54" s="277"/>
      <c r="AC54" s="277"/>
      <c r="AD54" s="277">
        <f t="shared" si="4"/>
        <v>1.3628476646552661</v>
      </c>
      <c r="AE54" s="356"/>
      <c r="AI54" s="103"/>
      <c r="AJ54" s="121" t="s">
        <v>168</v>
      </c>
      <c r="AK54" s="339">
        <v>1586</v>
      </c>
      <c r="AL54" s="121">
        <v>529</v>
      </c>
      <c r="AM54" s="121">
        <v>522</v>
      </c>
      <c r="AN54" s="121">
        <v>535</v>
      </c>
      <c r="AO54" s="121"/>
      <c r="AP54" s="121"/>
      <c r="AQ54" s="121"/>
      <c r="AR54" s="121"/>
      <c r="AS54" s="121"/>
      <c r="AT54" s="121"/>
      <c r="AU54" s="121"/>
      <c r="AV54" s="103"/>
      <c r="AW54" s="103"/>
      <c r="AX54" s="103"/>
      <c r="AY54" s="103"/>
    </row>
    <row r="55" spans="1:51" ht="13.8">
      <c r="A55" s="272" t="s">
        <v>60</v>
      </c>
      <c r="B55" s="99">
        <f t="shared" si="38"/>
        <v>3374</v>
      </c>
      <c r="C55" s="99">
        <f t="shared" si="39"/>
        <v>4164</v>
      </c>
      <c r="D55" s="99">
        <f t="shared" si="40"/>
        <v>3387</v>
      </c>
      <c r="E55" s="99">
        <f t="shared" si="41"/>
        <v>0</v>
      </c>
      <c r="F55" s="99">
        <f t="shared" si="42"/>
        <v>0</v>
      </c>
      <c r="G55" s="99">
        <f t="shared" si="43"/>
        <v>0</v>
      </c>
      <c r="H55" s="99">
        <f t="shared" si="44"/>
        <v>0</v>
      </c>
      <c r="I55" s="99">
        <f t="shared" si="45"/>
        <v>0</v>
      </c>
      <c r="J55" s="99">
        <f t="shared" si="6"/>
        <v>0</v>
      </c>
      <c r="K55" s="99">
        <f t="shared" si="46"/>
        <v>0</v>
      </c>
      <c r="L55" s="99">
        <f t="shared" si="47"/>
        <v>0</v>
      </c>
      <c r="M55" s="99">
        <f t="shared" si="48"/>
        <v>0</v>
      </c>
      <c r="N55" s="99">
        <f t="shared" si="28"/>
        <v>10925</v>
      </c>
      <c r="O55" s="273">
        <f t="shared" si="26"/>
        <v>2.4209936156680945</v>
      </c>
      <c r="P55" s="108"/>
      <c r="Q55" s="272" t="s">
        <v>60</v>
      </c>
      <c r="R55" s="277">
        <f t="shared" si="32"/>
        <v>2.3759224832403807</v>
      </c>
      <c r="S55" s="277">
        <f t="shared" si="32"/>
        <v>2.8293809879730922</v>
      </c>
      <c r="T55" s="277"/>
      <c r="U55" s="277"/>
      <c r="V55" s="277"/>
      <c r="W55" s="277"/>
      <c r="X55" s="277"/>
      <c r="Y55" s="277"/>
      <c r="Z55" s="277"/>
      <c r="AA55" s="277"/>
      <c r="AB55" s="277"/>
      <c r="AC55" s="277"/>
      <c r="AD55" s="277">
        <f t="shared" si="4"/>
        <v>2.4209936156680945</v>
      </c>
      <c r="AE55" s="356"/>
      <c r="AK55" s="339">
        <f t="shared" ref="AK55:AQ55" si="49">SUM(AK17:AK54)</f>
        <v>451261</v>
      </c>
      <c r="AL55" s="339">
        <f t="shared" si="49"/>
        <v>142008</v>
      </c>
      <c r="AM55" s="339">
        <f t="shared" si="49"/>
        <v>147170</v>
      </c>
      <c r="AN55" s="339">
        <f>SUM(AN17:AN54)</f>
        <v>162083</v>
      </c>
      <c r="AO55" s="339">
        <f t="shared" si="49"/>
        <v>0</v>
      </c>
      <c r="AP55" s="339">
        <f t="shared" si="49"/>
        <v>0</v>
      </c>
      <c r="AQ55" s="339">
        <f t="shared" si="49"/>
        <v>0</v>
      </c>
      <c r="AR55" s="339">
        <f>SUM(AR17:AR54)</f>
        <v>0</v>
      </c>
      <c r="AS55" s="339">
        <f t="shared" ref="AS55:AW55" si="50">SUM(AS17:AS54)</f>
        <v>0</v>
      </c>
      <c r="AT55" s="339">
        <f t="shared" si="50"/>
        <v>0</v>
      </c>
      <c r="AU55" s="339">
        <f t="shared" si="50"/>
        <v>0</v>
      </c>
      <c r="AV55" s="378">
        <f t="shared" si="50"/>
        <v>0</v>
      </c>
      <c r="AW55" s="378">
        <f t="shared" si="50"/>
        <v>0</v>
      </c>
    </row>
    <row r="56" spans="1:51">
      <c r="A56" s="272" t="s">
        <v>63</v>
      </c>
      <c r="B56" s="99">
        <f t="shared" si="38"/>
        <v>1660</v>
      </c>
      <c r="C56" s="99">
        <f t="shared" si="39"/>
        <v>1706</v>
      </c>
      <c r="D56" s="99">
        <f t="shared" si="40"/>
        <v>2447</v>
      </c>
      <c r="E56" s="99">
        <f t="shared" si="41"/>
        <v>0</v>
      </c>
      <c r="F56" s="99">
        <f t="shared" si="42"/>
        <v>0</v>
      </c>
      <c r="G56" s="99">
        <f t="shared" si="43"/>
        <v>0</v>
      </c>
      <c r="H56" s="99">
        <f t="shared" si="44"/>
        <v>0</v>
      </c>
      <c r="I56" s="99">
        <f t="shared" si="45"/>
        <v>0</v>
      </c>
      <c r="J56" s="99">
        <f t="shared" si="6"/>
        <v>0</v>
      </c>
      <c r="K56" s="99">
        <f t="shared" si="46"/>
        <v>0</v>
      </c>
      <c r="L56" s="99">
        <f t="shared" si="47"/>
        <v>0</v>
      </c>
      <c r="M56" s="99">
        <f t="shared" si="48"/>
        <v>0</v>
      </c>
      <c r="N56" s="99">
        <f t="shared" si="28"/>
        <v>5813</v>
      </c>
      <c r="O56" s="273">
        <f t="shared" si="26"/>
        <v>1.2881680446570831</v>
      </c>
      <c r="P56" s="108"/>
      <c r="Q56" s="272" t="s">
        <v>63</v>
      </c>
      <c r="R56" s="277">
        <f t="shared" si="32"/>
        <v>1.1689482282688299</v>
      </c>
      <c r="S56" s="277">
        <f t="shared" si="32"/>
        <v>1.1592036420466127</v>
      </c>
      <c r="T56" s="277"/>
      <c r="U56" s="277"/>
      <c r="V56" s="277"/>
      <c r="W56" s="277"/>
      <c r="X56" s="277"/>
      <c r="Y56" s="277"/>
      <c r="Z56" s="277"/>
      <c r="AA56" s="277"/>
      <c r="AB56" s="277"/>
      <c r="AC56" s="277"/>
      <c r="AD56" s="277">
        <f t="shared" si="4"/>
        <v>1.2881680446570831</v>
      </c>
      <c r="AE56" s="356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/>
      <c r="AU56" s="103"/>
      <c r="AV56" s="103"/>
      <c r="AW56" s="103"/>
      <c r="AX56" s="236"/>
      <c r="AY56" s="236"/>
    </row>
    <row r="57" spans="1:51">
      <c r="A57" s="272" t="s">
        <v>158</v>
      </c>
      <c r="B57" s="99">
        <f>SUM(B58:B59)</f>
        <v>1225</v>
      </c>
      <c r="C57" s="99">
        <f t="shared" ref="C57:M57" si="51">SUM(C58:C59)</f>
        <v>810</v>
      </c>
      <c r="D57" s="99">
        <f t="shared" si="51"/>
        <v>918</v>
      </c>
      <c r="E57" s="99">
        <f t="shared" si="51"/>
        <v>0</v>
      </c>
      <c r="F57" s="99">
        <f t="shared" si="51"/>
        <v>0</v>
      </c>
      <c r="G57" s="99">
        <f t="shared" si="51"/>
        <v>0</v>
      </c>
      <c r="H57" s="99">
        <f t="shared" si="51"/>
        <v>0</v>
      </c>
      <c r="I57" s="99">
        <f t="shared" si="51"/>
        <v>0</v>
      </c>
      <c r="J57" s="99">
        <f t="shared" si="51"/>
        <v>0</v>
      </c>
      <c r="K57" s="99">
        <f t="shared" si="51"/>
        <v>0</v>
      </c>
      <c r="L57" s="99">
        <f t="shared" si="51"/>
        <v>0</v>
      </c>
      <c r="M57" s="99">
        <f t="shared" si="51"/>
        <v>0</v>
      </c>
      <c r="N57" s="99">
        <f t="shared" si="28"/>
        <v>2953</v>
      </c>
      <c r="O57" s="273">
        <f t="shared" si="26"/>
        <v>0.65438848028081309</v>
      </c>
      <c r="Q57" s="272" t="s">
        <v>158</v>
      </c>
      <c r="R57" s="277">
        <f t="shared" si="32"/>
        <v>0.86262745760802217</v>
      </c>
      <c r="S57" s="277">
        <f t="shared" si="32"/>
        <v>0.55038390976421825</v>
      </c>
      <c r="T57" s="277"/>
      <c r="U57" s="277"/>
      <c r="V57" s="277"/>
      <c r="W57" s="277"/>
      <c r="X57" s="277"/>
      <c r="Y57" s="277"/>
      <c r="Z57" s="277"/>
      <c r="AA57" s="277"/>
      <c r="AB57" s="277"/>
      <c r="AC57" s="277"/>
      <c r="AD57" s="277">
        <f t="shared" si="4"/>
        <v>0.65438848028081309</v>
      </c>
      <c r="AE57" s="356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/>
      <c r="AU57" s="103"/>
      <c r="AV57" s="103"/>
      <c r="AW57" s="103"/>
      <c r="AX57" s="236"/>
      <c r="AY57" s="236"/>
    </row>
    <row r="58" spans="1:51" s="236" customFormat="1">
      <c r="A58" s="263" t="s">
        <v>49</v>
      </c>
      <c r="B58" s="186">
        <f t="shared" ref="B58:B64" si="52">VLOOKUP($A58,$AJ:$AW,3,FALSE)</f>
        <v>1087</v>
      </c>
      <c r="C58" s="186">
        <f t="shared" ref="C58:C64" si="53">VLOOKUP($A58,$AJ:$AW,4,FALSE)</f>
        <v>692</v>
      </c>
      <c r="D58" s="186">
        <f t="shared" ref="D58:D59" si="54">VLOOKUP($A58,$AJ:$AW,5,FALSE)</f>
        <v>781</v>
      </c>
      <c r="E58" s="186">
        <f t="shared" ref="E58:E64" si="55">VLOOKUP($A58,$AJ:$AW,6,FALSE)</f>
        <v>0</v>
      </c>
      <c r="F58" s="186">
        <f t="shared" ref="F58:F64" si="56">VLOOKUP($A58,$AJ:$AW,7,FALSE)</f>
        <v>0</v>
      </c>
      <c r="G58" s="186">
        <f t="shared" ref="G58:G64" si="57">VLOOKUP($A58,$AJ:$AW,8,FALSE)</f>
        <v>0</v>
      </c>
      <c r="H58" s="186">
        <f t="shared" ref="H58:H64" si="58">VLOOKUP($A58,$AJ:$AW,9,FALSE)</f>
        <v>0</v>
      </c>
      <c r="I58" s="186">
        <f t="shared" ref="I58:I64" si="59">VLOOKUP($A58,$AJ:$AW,10,FALSE)</f>
        <v>0</v>
      </c>
      <c r="J58" s="186">
        <f t="shared" si="6"/>
        <v>0</v>
      </c>
      <c r="K58" s="186">
        <f t="shared" ref="K58:K64" si="60">VLOOKUP($A58,$AJ:$AW,12,FALSE)</f>
        <v>0</v>
      </c>
      <c r="L58" s="186">
        <f t="shared" ref="L58:L64" si="61">VLOOKUP($A58,$AJ:$AW,13,FALSE)</f>
        <v>0</v>
      </c>
      <c r="M58" s="186">
        <f t="shared" ref="M58:M64" si="62">VLOOKUP($A58,$AJ:$AW,14,FALSE)</f>
        <v>0</v>
      </c>
      <c r="N58" s="98">
        <f>SUM(B58:M58)</f>
        <v>2560</v>
      </c>
      <c r="O58" s="77">
        <f t="shared" si="26"/>
        <v>0.56729919049064736</v>
      </c>
      <c r="P58" s="11"/>
      <c r="Q58" s="263" t="s">
        <v>49</v>
      </c>
      <c r="R58" s="278">
        <f t="shared" si="32"/>
        <v>0.76544983381217957</v>
      </c>
      <c r="S58" s="278">
        <f t="shared" si="32"/>
        <v>0.47020452537881363</v>
      </c>
      <c r="T58" s="278"/>
      <c r="U58" s="278"/>
      <c r="V58" s="278"/>
      <c r="W58" s="278"/>
      <c r="X58" s="278"/>
      <c r="Y58" s="278"/>
      <c r="Z58" s="278"/>
      <c r="AA58" s="278"/>
      <c r="AB58" s="278"/>
      <c r="AC58" s="278"/>
      <c r="AD58" s="278">
        <f t="shared" si="4"/>
        <v>0.56729919049064736</v>
      </c>
      <c r="AE58" s="356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</row>
    <row r="59" spans="1:51" s="236" customFormat="1">
      <c r="A59" s="264" t="s">
        <v>94</v>
      </c>
      <c r="B59" s="266">
        <f t="shared" si="52"/>
        <v>138</v>
      </c>
      <c r="C59" s="266">
        <f t="shared" si="53"/>
        <v>118</v>
      </c>
      <c r="D59" s="266">
        <f t="shared" si="54"/>
        <v>137</v>
      </c>
      <c r="E59" s="266">
        <f t="shared" si="55"/>
        <v>0</v>
      </c>
      <c r="F59" s="266">
        <f t="shared" si="56"/>
        <v>0</v>
      </c>
      <c r="G59" s="266">
        <f t="shared" si="57"/>
        <v>0</v>
      </c>
      <c r="H59" s="266">
        <f t="shared" si="58"/>
        <v>0</v>
      </c>
      <c r="I59" s="266">
        <f t="shared" si="59"/>
        <v>0</v>
      </c>
      <c r="J59" s="266">
        <f t="shared" si="6"/>
        <v>0</v>
      </c>
      <c r="K59" s="266">
        <f t="shared" si="60"/>
        <v>0</v>
      </c>
      <c r="L59" s="266">
        <f t="shared" si="61"/>
        <v>0</v>
      </c>
      <c r="M59" s="266">
        <f t="shared" si="62"/>
        <v>0</v>
      </c>
      <c r="N59" s="265">
        <f>SUM(B59:M59)</f>
        <v>393</v>
      </c>
      <c r="O59" s="262">
        <f t="shared" si="26"/>
        <v>8.708928979016578E-2</v>
      </c>
      <c r="P59" s="11"/>
      <c r="Q59" s="264" t="s">
        <v>94</v>
      </c>
      <c r="R59" s="282">
        <f t="shared" si="32"/>
        <v>9.7177623795842494E-2</v>
      </c>
      <c r="S59" s="282">
        <f t="shared" si="32"/>
        <v>8.0179384385404631E-2</v>
      </c>
      <c r="T59" s="282"/>
      <c r="U59" s="282"/>
      <c r="V59" s="282"/>
      <c r="W59" s="282"/>
      <c r="X59" s="282"/>
      <c r="Y59" s="282"/>
      <c r="Z59" s="282"/>
      <c r="AA59" s="282"/>
      <c r="AB59" s="282"/>
      <c r="AC59" s="282"/>
      <c r="AD59" s="282">
        <f t="shared" si="4"/>
        <v>8.708928979016578E-2</v>
      </c>
      <c r="AE59" s="356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/>
      <c r="AU59" s="103"/>
      <c r="AV59" s="103"/>
      <c r="AW59" s="103"/>
      <c r="AX59" s="103"/>
      <c r="AY59" s="103"/>
    </row>
    <row r="60" spans="1:51" s="236" customFormat="1">
      <c r="A60" s="274" t="s">
        <v>50</v>
      </c>
      <c r="B60" s="275">
        <f t="shared" si="52"/>
        <v>1682</v>
      </c>
      <c r="C60" s="275">
        <f t="shared" si="53"/>
        <v>1196</v>
      </c>
      <c r="D60" s="275">
        <f>VLOOKUP($A60,$AJ:$AW,5,FALSE)</f>
        <v>1426</v>
      </c>
      <c r="E60" s="275">
        <f t="shared" si="55"/>
        <v>0</v>
      </c>
      <c r="F60" s="275">
        <f t="shared" si="56"/>
        <v>0</v>
      </c>
      <c r="G60" s="275">
        <f t="shared" si="57"/>
        <v>0</v>
      </c>
      <c r="H60" s="275">
        <f t="shared" si="58"/>
        <v>0</v>
      </c>
      <c r="I60" s="275">
        <f t="shared" si="59"/>
        <v>0</v>
      </c>
      <c r="J60" s="275">
        <f t="shared" si="6"/>
        <v>0</v>
      </c>
      <c r="K60" s="275">
        <f t="shared" si="60"/>
        <v>0</v>
      </c>
      <c r="L60" s="275">
        <f t="shared" si="61"/>
        <v>0</v>
      </c>
      <c r="M60" s="275">
        <f t="shared" si="62"/>
        <v>0</v>
      </c>
      <c r="N60" s="275">
        <f t="shared" si="28"/>
        <v>4304</v>
      </c>
      <c r="O60" s="276">
        <f t="shared" si="26"/>
        <v>0.95377176401240082</v>
      </c>
      <c r="P60" s="11"/>
      <c r="Q60" s="274" t="s">
        <v>50</v>
      </c>
      <c r="R60" s="277">
        <f t="shared" si="32"/>
        <v>1.1844403132217902</v>
      </c>
      <c r="S60" s="277">
        <f t="shared" si="32"/>
        <v>0.81266562478766058</v>
      </c>
      <c r="T60" s="277"/>
      <c r="U60" s="277"/>
      <c r="V60" s="277"/>
      <c r="W60" s="277"/>
      <c r="X60" s="277"/>
      <c r="Y60" s="277"/>
      <c r="Z60" s="277"/>
      <c r="AA60" s="277"/>
      <c r="AB60" s="277"/>
      <c r="AC60" s="277"/>
      <c r="AD60" s="277">
        <f t="shared" si="4"/>
        <v>0.95377176401240082</v>
      </c>
      <c r="AE60" s="356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/>
      <c r="AU60" s="103"/>
      <c r="AV60" s="103"/>
      <c r="AW60" s="103"/>
    </row>
    <row r="61" spans="1:51">
      <c r="A61" s="274" t="s">
        <v>46</v>
      </c>
      <c r="B61" s="275">
        <f t="shared" si="52"/>
        <v>656</v>
      </c>
      <c r="C61" s="275">
        <f t="shared" si="53"/>
        <v>663</v>
      </c>
      <c r="D61" s="275">
        <f t="shared" ref="D61:D64" si="63">VLOOKUP($A61,$AJ:$AW,5,FALSE)</f>
        <v>761</v>
      </c>
      <c r="E61" s="275">
        <f t="shared" si="55"/>
        <v>0</v>
      </c>
      <c r="F61" s="275">
        <f t="shared" si="56"/>
        <v>0</v>
      </c>
      <c r="G61" s="275">
        <f t="shared" si="57"/>
        <v>0</v>
      </c>
      <c r="H61" s="275">
        <f t="shared" si="58"/>
        <v>0</v>
      </c>
      <c r="I61" s="275">
        <f t="shared" si="59"/>
        <v>0</v>
      </c>
      <c r="J61" s="275">
        <f t="shared" si="6"/>
        <v>0</v>
      </c>
      <c r="K61" s="275">
        <f t="shared" si="60"/>
        <v>0</v>
      </c>
      <c r="L61" s="275">
        <f t="shared" si="61"/>
        <v>0</v>
      </c>
      <c r="M61" s="275">
        <f t="shared" si="62"/>
        <v>0</v>
      </c>
      <c r="N61" s="275">
        <f t="shared" ref="N61:N65" si="64">SUM(B61:M61)</f>
        <v>2080</v>
      </c>
      <c r="O61" s="276">
        <f t="shared" si="26"/>
        <v>0.46093059227365096</v>
      </c>
      <c r="Q61" s="274" t="s">
        <v>46</v>
      </c>
      <c r="R61" s="277">
        <f t="shared" si="32"/>
        <v>0.46194580587009182</v>
      </c>
      <c r="S61" s="277">
        <f t="shared" si="32"/>
        <v>0.45049942243663788</v>
      </c>
      <c r="T61" s="277"/>
      <c r="U61" s="277"/>
      <c r="V61" s="277"/>
      <c r="W61" s="277"/>
      <c r="X61" s="277"/>
      <c r="Y61" s="277"/>
      <c r="Z61" s="277"/>
      <c r="AA61" s="277"/>
      <c r="AB61" s="277"/>
      <c r="AC61" s="277"/>
      <c r="AD61" s="277">
        <f t="shared" si="4"/>
        <v>0.46093059227365096</v>
      </c>
      <c r="AE61" s="356"/>
      <c r="AF61" s="236"/>
      <c r="AG61" s="236"/>
      <c r="AH61" s="236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/>
      <c r="AU61" s="103"/>
      <c r="AV61" s="103"/>
      <c r="AW61" s="103"/>
    </row>
    <row r="62" spans="1:51" s="236" customFormat="1">
      <c r="A62" s="274" t="s">
        <v>161</v>
      </c>
      <c r="B62" s="275">
        <f t="shared" si="52"/>
        <v>404</v>
      </c>
      <c r="C62" s="275">
        <f t="shared" si="53"/>
        <v>1851</v>
      </c>
      <c r="D62" s="275">
        <f t="shared" si="63"/>
        <v>1465</v>
      </c>
      <c r="E62" s="275">
        <f t="shared" si="55"/>
        <v>0</v>
      </c>
      <c r="F62" s="275">
        <f t="shared" si="56"/>
        <v>0</v>
      </c>
      <c r="G62" s="275">
        <f t="shared" si="57"/>
        <v>0</v>
      </c>
      <c r="H62" s="275">
        <f t="shared" si="58"/>
        <v>0</v>
      </c>
      <c r="I62" s="275">
        <f t="shared" si="59"/>
        <v>0</v>
      </c>
      <c r="J62" s="275">
        <f t="shared" si="6"/>
        <v>0</v>
      </c>
      <c r="K62" s="275">
        <f t="shared" si="60"/>
        <v>0</v>
      </c>
      <c r="L62" s="275">
        <f t="shared" si="61"/>
        <v>0</v>
      </c>
      <c r="M62" s="275">
        <f t="shared" si="62"/>
        <v>0</v>
      </c>
      <c r="N62" s="275">
        <f t="shared" si="64"/>
        <v>3720</v>
      </c>
      <c r="O62" s="276">
        <f t="shared" si="26"/>
        <v>0.82435663618172195</v>
      </c>
      <c r="P62" s="11"/>
      <c r="Q62" s="274" t="s">
        <v>161</v>
      </c>
      <c r="R62" s="277">
        <f t="shared" si="32"/>
        <v>0.28449101459072729</v>
      </c>
      <c r="S62" s="277">
        <f t="shared" si="32"/>
        <v>1.2577291567574913</v>
      </c>
      <c r="T62" s="277"/>
      <c r="U62" s="277"/>
      <c r="V62" s="277"/>
      <c r="W62" s="277"/>
      <c r="X62" s="277"/>
      <c r="Y62" s="277"/>
      <c r="Z62" s="277"/>
      <c r="AA62" s="277"/>
      <c r="AB62" s="277"/>
      <c r="AC62" s="277"/>
      <c r="AD62" s="277">
        <f t="shared" si="4"/>
        <v>0.82435663618172195</v>
      </c>
      <c r="AE62" s="356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/>
      <c r="AU62" s="103"/>
      <c r="AV62" s="103"/>
      <c r="AW62" s="103"/>
      <c r="AX62" s="103"/>
      <c r="AY62" s="103"/>
    </row>
    <row r="63" spans="1:51">
      <c r="A63" s="274" t="s">
        <v>52</v>
      </c>
      <c r="B63" s="275">
        <f t="shared" si="52"/>
        <v>104</v>
      </c>
      <c r="C63" s="275">
        <f t="shared" si="53"/>
        <v>222</v>
      </c>
      <c r="D63" s="275">
        <f t="shared" si="63"/>
        <v>433</v>
      </c>
      <c r="E63" s="275">
        <f t="shared" si="55"/>
        <v>0</v>
      </c>
      <c r="F63" s="275">
        <f t="shared" si="56"/>
        <v>0</v>
      </c>
      <c r="G63" s="275">
        <f t="shared" si="57"/>
        <v>0</v>
      </c>
      <c r="H63" s="275">
        <f t="shared" si="58"/>
        <v>0</v>
      </c>
      <c r="I63" s="275">
        <f t="shared" si="59"/>
        <v>0</v>
      </c>
      <c r="J63" s="275">
        <f t="shared" si="6"/>
        <v>0</v>
      </c>
      <c r="K63" s="275">
        <f t="shared" si="60"/>
        <v>0</v>
      </c>
      <c r="L63" s="275">
        <f t="shared" si="61"/>
        <v>0</v>
      </c>
      <c r="M63" s="275">
        <f t="shared" si="62"/>
        <v>0</v>
      </c>
      <c r="N63" s="275">
        <f t="shared" si="64"/>
        <v>759</v>
      </c>
      <c r="O63" s="276">
        <f t="shared" si="26"/>
        <v>0.16819534593062552</v>
      </c>
      <c r="P63" s="108"/>
      <c r="Q63" s="274" t="s">
        <v>52</v>
      </c>
      <c r="R63" s="277">
        <f t="shared" si="32"/>
        <v>7.3235310686721872E-2</v>
      </c>
      <c r="S63" s="277">
        <f t="shared" si="32"/>
        <v>0.15084596045389687</v>
      </c>
      <c r="T63" s="277"/>
      <c r="U63" s="277"/>
      <c r="V63" s="277"/>
      <c r="W63" s="277"/>
      <c r="X63" s="277"/>
      <c r="Y63" s="277"/>
      <c r="Z63" s="277"/>
      <c r="AA63" s="277"/>
      <c r="AB63" s="277"/>
      <c r="AC63" s="277"/>
      <c r="AD63" s="277">
        <f t="shared" si="4"/>
        <v>0.16819534593062552</v>
      </c>
      <c r="AE63" s="356"/>
      <c r="AF63" s="236"/>
      <c r="AG63" s="236"/>
      <c r="AH63" s="236"/>
      <c r="AI63" s="236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/>
      <c r="AU63" s="103"/>
      <c r="AV63" s="103"/>
      <c r="AW63" s="103"/>
      <c r="AX63" s="236"/>
      <c r="AY63" s="236"/>
    </row>
    <row r="64" spans="1:51">
      <c r="A64" s="274" t="s">
        <v>109</v>
      </c>
      <c r="B64" s="275">
        <f t="shared" si="52"/>
        <v>133</v>
      </c>
      <c r="C64" s="275">
        <f t="shared" si="53"/>
        <v>120</v>
      </c>
      <c r="D64" s="275">
        <f t="shared" si="63"/>
        <v>150</v>
      </c>
      <c r="E64" s="275">
        <f t="shared" si="55"/>
        <v>0</v>
      </c>
      <c r="F64" s="275">
        <f t="shared" si="56"/>
        <v>0</v>
      </c>
      <c r="G64" s="275">
        <f t="shared" si="57"/>
        <v>0</v>
      </c>
      <c r="H64" s="275">
        <f t="shared" si="58"/>
        <v>0</v>
      </c>
      <c r="I64" s="275">
        <f t="shared" si="59"/>
        <v>0</v>
      </c>
      <c r="J64" s="275">
        <f t="shared" si="6"/>
        <v>0</v>
      </c>
      <c r="K64" s="275">
        <f t="shared" si="60"/>
        <v>0</v>
      </c>
      <c r="L64" s="275">
        <f t="shared" si="61"/>
        <v>0</v>
      </c>
      <c r="M64" s="275">
        <f t="shared" si="62"/>
        <v>0</v>
      </c>
      <c r="N64" s="275">
        <f t="shared" si="64"/>
        <v>403</v>
      </c>
      <c r="O64" s="276">
        <f t="shared" si="26"/>
        <v>8.9305302253019872E-2</v>
      </c>
      <c r="Q64" s="274" t="s">
        <v>109</v>
      </c>
      <c r="R64" s="277">
        <f t="shared" ref="R64:S66" si="65">B64/B$68*100</f>
        <v>9.3656695397442397E-2</v>
      </c>
      <c r="S64" s="277">
        <f t="shared" si="65"/>
        <v>8.1538357002106404E-2</v>
      </c>
      <c r="T64" s="277"/>
      <c r="U64" s="277"/>
      <c r="V64" s="277"/>
      <c r="W64" s="277"/>
      <c r="X64" s="277"/>
      <c r="Y64" s="277"/>
      <c r="Z64" s="277"/>
      <c r="AA64" s="277"/>
      <c r="AB64" s="277"/>
      <c r="AC64" s="277"/>
      <c r="AD64" s="277">
        <f t="shared" si="4"/>
        <v>8.9305302253019872E-2</v>
      </c>
      <c r="AE64" s="356"/>
      <c r="AF64" s="236"/>
      <c r="AG64" s="236"/>
      <c r="AH64" s="236"/>
      <c r="AJ64" s="103"/>
      <c r="AK64" s="363"/>
      <c r="AL64" s="363"/>
      <c r="AM64" s="363"/>
      <c r="AN64" s="363"/>
      <c r="AO64" s="363"/>
      <c r="AP64" s="363"/>
      <c r="AQ64" s="363"/>
      <c r="AR64" s="363"/>
      <c r="AS64" s="103"/>
      <c r="AT64" s="103"/>
      <c r="AU64" s="103"/>
      <c r="AV64" s="103"/>
      <c r="AW64" s="103"/>
      <c r="AX64" s="236"/>
      <c r="AY64" s="236"/>
    </row>
    <row r="65" spans="1:51" s="236" customFormat="1">
      <c r="A65" s="274" t="s">
        <v>162</v>
      </c>
      <c r="B65" s="275">
        <v>69</v>
      </c>
      <c r="C65" s="275">
        <v>80</v>
      </c>
      <c r="D65" s="275">
        <v>76</v>
      </c>
      <c r="E65" s="275"/>
      <c r="F65" s="275"/>
      <c r="G65" s="275"/>
      <c r="H65" s="275"/>
      <c r="I65" s="275"/>
      <c r="J65" s="275"/>
      <c r="K65" s="275"/>
      <c r="L65" s="275"/>
      <c r="M65" s="275"/>
      <c r="N65" s="275">
        <f t="shared" si="64"/>
        <v>225</v>
      </c>
      <c r="O65" s="276">
        <f t="shared" si="26"/>
        <v>4.9860280414217049E-2</v>
      </c>
      <c r="P65" s="108"/>
      <c r="Q65" s="274" t="s">
        <v>162</v>
      </c>
      <c r="R65" s="285">
        <f t="shared" si="65"/>
        <v>4.8588811897921247E-2</v>
      </c>
      <c r="S65" s="285">
        <f t="shared" si="65"/>
        <v>5.4358904668070931E-2</v>
      </c>
      <c r="T65" s="285"/>
      <c r="U65" s="285"/>
      <c r="V65" s="285"/>
      <c r="W65" s="285"/>
      <c r="X65" s="285"/>
      <c r="Y65" s="285"/>
      <c r="Z65" s="285"/>
      <c r="AA65" s="285"/>
      <c r="AB65" s="285"/>
      <c r="AC65" s="285"/>
      <c r="AD65" s="285">
        <f t="shared" si="4"/>
        <v>4.9860280414217049E-2</v>
      </c>
      <c r="AE65" s="356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/>
      <c r="AU65" s="103"/>
      <c r="AV65" s="103"/>
      <c r="AW65" s="103"/>
    </row>
    <row r="66" spans="1:51" s="236" customFormat="1">
      <c r="A66" s="274" t="s">
        <v>104</v>
      </c>
      <c r="B66" s="275">
        <f>B72-B65-B34</f>
        <v>424</v>
      </c>
      <c r="C66" s="275">
        <f>C72-C65-C34</f>
        <v>406</v>
      </c>
      <c r="D66" s="275">
        <f>D72-D65-D34</f>
        <v>400</v>
      </c>
      <c r="E66" s="275">
        <f t="shared" ref="E66:M66" si="66">E72-E65-E34</f>
        <v>0</v>
      </c>
      <c r="F66" s="275">
        <f>F72-F65-F34</f>
        <v>0</v>
      </c>
      <c r="G66" s="275">
        <f t="shared" si="66"/>
        <v>0</v>
      </c>
      <c r="H66" s="275">
        <f t="shared" si="66"/>
        <v>0</v>
      </c>
      <c r="I66" s="275">
        <f t="shared" si="66"/>
        <v>0</v>
      </c>
      <c r="J66" s="275">
        <f>J72-J65-J34</f>
        <v>0</v>
      </c>
      <c r="K66" s="275">
        <f t="shared" si="66"/>
        <v>0</v>
      </c>
      <c r="L66" s="275">
        <f t="shared" si="66"/>
        <v>0</v>
      </c>
      <c r="M66" s="275">
        <f t="shared" si="66"/>
        <v>0</v>
      </c>
      <c r="N66" s="275">
        <f>SUM(B66:M66)</f>
        <v>1230</v>
      </c>
      <c r="O66" s="276">
        <f t="shared" si="26"/>
        <v>0.27256953293105324</v>
      </c>
      <c r="P66" s="108"/>
      <c r="Q66" s="274" t="s">
        <v>104</v>
      </c>
      <c r="R66" s="285">
        <f t="shared" si="65"/>
        <v>0.29857472818432768</v>
      </c>
      <c r="S66" s="285">
        <f t="shared" si="65"/>
        <v>0.27587144119046003</v>
      </c>
      <c r="T66" s="285"/>
      <c r="U66" s="285"/>
      <c r="V66" s="285"/>
      <c r="W66" s="285"/>
      <c r="X66" s="285"/>
      <c r="Y66" s="285"/>
      <c r="Z66" s="285"/>
      <c r="AA66" s="285"/>
      <c r="AB66" s="285"/>
      <c r="AC66" s="285"/>
      <c r="AD66" s="285">
        <f t="shared" si="4"/>
        <v>0.27256953293105324</v>
      </c>
      <c r="AE66" s="356"/>
      <c r="AF66" s="237"/>
      <c r="AG66" s="237"/>
      <c r="AH66" s="237"/>
      <c r="AI66" s="237"/>
      <c r="AJ66" s="103"/>
      <c r="AK66" s="103"/>
      <c r="AL66" s="103"/>
      <c r="AM66" s="103"/>
      <c r="AN66" s="103"/>
      <c r="AO66" s="103"/>
      <c r="AP66" s="103"/>
      <c r="AQ66" s="103"/>
      <c r="AR66" s="103"/>
      <c r="AS66" s="363"/>
      <c r="AT66" s="363"/>
      <c r="AU66" s="363"/>
      <c r="AV66" s="363"/>
      <c r="AW66" s="363"/>
      <c r="AX66" s="237"/>
      <c r="AY66" s="237"/>
    </row>
    <row r="67" spans="1:51" s="236" customFormat="1" ht="13.8">
      <c r="A67" s="111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3"/>
      <c r="O67" s="108"/>
      <c r="P67" s="108"/>
      <c r="Q67" s="111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356"/>
      <c r="AJ67" s="36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/>
      <c r="AU67" s="103"/>
      <c r="AV67" s="103"/>
      <c r="AW67" s="103"/>
    </row>
    <row r="68" spans="1:51" s="237" customFormat="1">
      <c r="A68" s="115" t="s">
        <v>64</v>
      </c>
      <c r="B68" s="109">
        <f>B17+B27+B52+B53+B35+B45+B41+B48+B38+B57+B44+B55+B51+B56+B60+B61+B54+B63+B64+B62+B65+B66</f>
        <v>142008</v>
      </c>
      <c r="C68" s="109">
        <f>C17+C27+C35+C45+C41+C48+C38+C57+C52+C53+C44+C55+C51+C56+C60+C61+C54+C63+C64+C62+C65+C66</f>
        <v>147170</v>
      </c>
      <c r="D68" s="109">
        <f>D17+D27+D35+D45+D41+D48+D38+D57+D52+D53+D44+D55+D51+D56+D60+D61+D54+D63+D64+D62+D65+D66</f>
        <v>162083</v>
      </c>
      <c r="E68" s="109">
        <f>E17+E27+E35+E45+E41+E48+E38+E57+E44+E55+E51+E52+E53+E56+E60+E61+E54+E63+E64+E62+E65+E66</f>
        <v>0</v>
      </c>
      <c r="F68" s="109">
        <f>F17+F27+F35+F45+F41+F48+F38+F57+F44+F55+F51+F52+F53+F56+F60+F61+F54+F63+F64+F62+F65+F66</f>
        <v>0</v>
      </c>
      <c r="G68" s="109">
        <f t="shared" ref="G68:M68" si="67">G17+G27+G35+G45+G41+G48+G38+G57+G44+G55+G51+G52+G53+G56+G60+G61+G54+G63+G64+G62+G65+G66</f>
        <v>0</v>
      </c>
      <c r="H68" s="109">
        <f t="shared" si="67"/>
        <v>0</v>
      </c>
      <c r="I68" s="109">
        <f t="shared" si="67"/>
        <v>0</v>
      </c>
      <c r="J68" s="109">
        <f t="shared" si="67"/>
        <v>0</v>
      </c>
      <c r="K68" s="109">
        <f t="shared" si="67"/>
        <v>0</v>
      </c>
      <c r="L68" s="109">
        <f>L17+L27+L35+L45+L41+L48+L38+L57+L44+L55+L51+L52+L53+L56+L60+L61+L54+L63+L64+L62+L65+L66</f>
        <v>0</v>
      </c>
      <c r="M68" s="109">
        <f t="shared" si="67"/>
        <v>0</v>
      </c>
      <c r="N68" s="109">
        <f>N17+N27+N52+N53+N35+N45+N41+N48+N38+N57+N44+N55+N51+N56+N60+N61+N54+N63+N64+N62+N65+N66</f>
        <v>451261</v>
      </c>
      <c r="O68" s="108"/>
      <c r="P68" s="108"/>
      <c r="Q68" s="115" t="s">
        <v>64</v>
      </c>
      <c r="R68" s="110">
        <f t="shared" ref="R68:AD68" si="68">B68/B$68*100</f>
        <v>100</v>
      </c>
      <c r="S68" s="110">
        <f t="shared" si="68"/>
        <v>100</v>
      </c>
      <c r="T68" s="110">
        <f t="shared" si="68"/>
        <v>100</v>
      </c>
      <c r="U68" s="110" t="e">
        <f t="shared" si="68"/>
        <v>#DIV/0!</v>
      </c>
      <c r="V68" s="110" t="e">
        <f t="shared" si="68"/>
        <v>#DIV/0!</v>
      </c>
      <c r="W68" s="110" t="e">
        <f t="shared" si="68"/>
        <v>#DIV/0!</v>
      </c>
      <c r="X68" s="110" t="e">
        <f t="shared" si="68"/>
        <v>#DIV/0!</v>
      </c>
      <c r="Y68" s="110" t="e">
        <f t="shared" si="68"/>
        <v>#DIV/0!</v>
      </c>
      <c r="Z68" s="110" t="e">
        <f t="shared" si="68"/>
        <v>#DIV/0!</v>
      </c>
      <c r="AA68" s="110" t="e">
        <f>K68/K$68*100</f>
        <v>#DIV/0!</v>
      </c>
      <c r="AB68" s="110" t="e">
        <f>L68/L$68*100</f>
        <v>#DIV/0!</v>
      </c>
      <c r="AC68" s="110"/>
      <c r="AD68" s="110">
        <f t="shared" si="68"/>
        <v>100</v>
      </c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</row>
    <row r="69" spans="1:51" s="236" customFormat="1">
      <c r="A69" s="116" t="s">
        <v>173</v>
      </c>
      <c r="B69" s="117"/>
      <c r="C69" s="118"/>
      <c r="D69" s="117"/>
      <c r="E69" s="118"/>
      <c r="F69" s="118"/>
      <c r="G69" s="117"/>
      <c r="H69" s="118"/>
      <c r="I69" s="117"/>
      <c r="J69" s="118"/>
      <c r="K69" s="118"/>
      <c r="L69" s="119"/>
      <c r="M69" s="119"/>
      <c r="N69" s="119"/>
      <c r="O69" s="119"/>
      <c r="P69" s="119"/>
      <c r="Q69" s="116" t="s">
        <v>111</v>
      </c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F69" s="103"/>
      <c r="AG69" s="103"/>
      <c r="AH69" s="103"/>
      <c r="AI69" s="103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21"/>
      <c r="AV69" s="121"/>
      <c r="AW69" s="121"/>
      <c r="AX69" s="103"/>
      <c r="AY69" s="103"/>
    </row>
    <row r="70" spans="1:51" ht="13.2" customHeight="1">
      <c r="A70" s="212" t="s">
        <v>170</v>
      </c>
      <c r="B70" s="229"/>
      <c r="C70" s="229"/>
      <c r="D70" s="229"/>
      <c r="E70" s="229"/>
      <c r="F70" s="229"/>
      <c r="G70" s="229"/>
      <c r="H70" s="229"/>
      <c r="I70" s="229"/>
      <c r="J70" s="107"/>
      <c r="K70" s="107"/>
      <c r="L70" s="107"/>
      <c r="M70" s="120"/>
      <c r="N70" s="120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  <c r="AB70" s="108"/>
      <c r="AC70" s="108"/>
      <c r="AD70" s="108"/>
    </row>
    <row r="71" spans="1:51" ht="15.75" customHeight="1">
      <c r="A71" s="78" t="s">
        <v>99</v>
      </c>
      <c r="B71" s="79"/>
      <c r="C71" s="79"/>
      <c r="D71" s="79"/>
      <c r="E71" s="79"/>
      <c r="F71" s="79"/>
      <c r="G71" s="79"/>
      <c r="H71" s="79"/>
      <c r="I71" s="79"/>
      <c r="J71" s="79"/>
      <c r="K71" s="79"/>
      <c r="L71" s="79"/>
      <c r="M71" s="79"/>
      <c r="N71" s="76"/>
    </row>
    <row r="72" spans="1:51">
      <c r="A72" s="106" t="s">
        <v>168</v>
      </c>
      <c r="B72" s="249">
        <f>VLOOKUP($A72,$AJ:$AW,3,FALSE)</f>
        <v>529</v>
      </c>
      <c r="C72" s="249">
        <f>VLOOKUP($A72,$AJ:$AW,4,FALSE)</f>
        <v>522</v>
      </c>
      <c r="D72" s="249">
        <f>VLOOKUP($A72,$AJ:$AW,5,FALSE)</f>
        <v>535</v>
      </c>
      <c r="E72" s="106">
        <f>VLOOKUP($A72,$AJ:$AW,6,FALSE)</f>
        <v>0</v>
      </c>
      <c r="F72" s="249">
        <f>VLOOKUP($A72,$AJ:$AW,7,FALSE)</f>
        <v>0</v>
      </c>
      <c r="G72" s="249">
        <f>VLOOKUP($A72,$AJ:$AW,8,FALSE)</f>
        <v>0</v>
      </c>
      <c r="H72" s="249">
        <f>VLOOKUP($A72,$AJ:$AW,9,FALSE)</f>
        <v>0</v>
      </c>
      <c r="I72" s="249">
        <f>VLOOKUP($A72,$AJ:$AW,10,FALSE)</f>
        <v>0</v>
      </c>
      <c r="J72" s="249">
        <f>VLOOKUP($A72,$AJ:$AW,11,FALSE)</f>
        <v>0</v>
      </c>
      <c r="K72" s="249">
        <f>VLOOKUP($A72,$AJ:$AW,12,FALSE)</f>
        <v>0</v>
      </c>
      <c r="L72" s="249">
        <f>VLOOKUP($A72,$AJ:$AW,13,FALSE)</f>
        <v>0</v>
      </c>
      <c r="M72" s="249">
        <f>VLOOKUP($A72,$AJ:$AW,14,FALSE)</f>
        <v>0</v>
      </c>
      <c r="N72" s="122">
        <f>SUM(B72:M72)</f>
        <v>1586</v>
      </c>
    </row>
    <row r="73" spans="1:51">
      <c r="B73" s="76"/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</row>
    <row r="74" spans="1:51">
      <c r="A74" s="11" t="s">
        <v>125</v>
      </c>
      <c r="B74" s="76">
        <f>B75-B76</f>
        <v>10101</v>
      </c>
      <c r="C74" s="76">
        <f>C75-C76</f>
        <v>10904</v>
      </c>
      <c r="D74" s="76">
        <f>D75-D76</f>
        <v>12945</v>
      </c>
      <c r="E74" s="76">
        <f>E75-E76</f>
        <v>0</v>
      </c>
      <c r="F74" s="76">
        <f t="shared" ref="F74:M74" si="69">F75-F76</f>
        <v>0</v>
      </c>
      <c r="G74" s="76">
        <f t="shared" si="69"/>
        <v>0</v>
      </c>
      <c r="H74" s="76">
        <f t="shared" si="69"/>
        <v>0</v>
      </c>
      <c r="I74" s="76">
        <f t="shared" si="69"/>
        <v>0</v>
      </c>
      <c r="J74" s="76">
        <f t="shared" si="69"/>
        <v>0</v>
      </c>
      <c r="K74" s="76">
        <f t="shared" si="69"/>
        <v>0</v>
      </c>
      <c r="L74" s="76">
        <f t="shared" si="69"/>
        <v>0</v>
      </c>
      <c r="M74" s="76">
        <f t="shared" si="69"/>
        <v>0</v>
      </c>
      <c r="N74" s="100">
        <f>SUM(B74:M74)</f>
        <v>33950</v>
      </c>
    </row>
    <row r="75" spans="1:51">
      <c r="A75" s="106" t="s">
        <v>61</v>
      </c>
      <c r="B75" s="249">
        <f>VLOOKUP($A75,$AJ:$AW,3,FALSE)</f>
        <v>10508</v>
      </c>
      <c r="C75" s="249">
        <f>VLOOKUP($A75,$AJ:$AW,4,FALSE)</f>
        <v>11302</v>
      </c>
      <c r="D75" s="249">
        <f>VLOOKUP($A75,$AJ:$AW,5,FALSE)</f>
        <v>13388</v>
      </c>
      <c r="E75" s="106">
        <f>VLOOKUP($A75,$AJ:$AW,6,FALSE)</f>
        <v>0</v>
      </c>
      <c r="F75" s="249">
        <f>VLOOKUP($A75,$AJ:$AW,7,FALSE)</f>
        <v>0</v>
      </c>
      <c r="G75" s="249">
        <f>VLOOKUP($A75,$AJ:$AW,8,FALSE)</f>
        <v>0</v>
      </c>
      <c r="H75" s="249">
        <f>VLOOKUP($A75,$AJ:$AW,9,FALSE)</f>
        <v>0</v>
      </c>
      <c r="I75" s="249">
        <f>VLOOKUP($A75,$AJ:$AW,10,FALSE)</f>
        <v>0</v>
      </c>
      <c r="J75" s="249">
        <f>VLOOKUP($A75,$AJ:$AW,11,FALSE)</f>
        <v>0</v>
      </c>
      <c r="K75" s="249">
        <f>VLOOKUP($A75,$AJ:$AW,12,FALSE)</f>
        <v>0</v>
      </c>
      <c r="L75" s="249">
        <f>VLOOKUP($A75,$AJ:$AW,13,FALSE)</f>
        <v>0</v>
      </c>
      <c r="M75" s="249">
        <f>VLOOKUP($A75,$AJ:$AW,14,FALSE)</f>
        <v>0</v>
      </c>
      <c r="N75" s="122">
        <f t="shared" ref="N75" si="70">SUM(B75:M75)</f>
        <v>35198</v>
      </c>
    </row>
    <row r="76" spans="1:51">
      <c r="A76" s="123" t="s">
        <v>116</v>
      </c>
      <c r="B76" s="123">
        <v>407</v>
      </c>
      <c r="C76" s="123">
        <v>398</v>
      </c>
      <c r="D76" s="123">
        <v>443</v>
      </c>
      <c r="E76" s="123"/>
      <c r="F76" s="123"/>
      <c r="G76" s="123"/>
      <c r="H76" s="123"/>
      <c r="I76" s="123"/>
      <c r="J76" s="123"/>
      <c r="K76" s="123"/>
      <c r="L76" s="123"/>
      <c r="M76" s="123"/>
      <c r="N76" s="124">
        <f>SUM(B76:M76)</f>
        <v>1248</v>
      </c>
    </row>
    <row r="77" spans="1:51">
      <c r="B77" s="103"/>
      <c r="K77" s="103"/>
    </row>
    <row r="78" spans="1:51">
      <c r="A78" s="11" t="s">
        <v>164</v>
      </c>
      <c r="B78" s="76">
        <f>B79-B80</f>
        <v>6531</v>
      </c>
      <c r="C78" s="11">
        <f t="shared" ref="C78:J78" si="71">C79-C80</f>
        <v>6465</v>
      </c>
      <c r="D78" s="11">
        <f t="shared" si="71"/>
        <v>6856</v>
      </c>
      <c r="E78" s="11">
        <f t="shared" si="71"/>
        <v>0</v>
      </c>
      <c r="F78" s="11">
        <f t="shared" si="71"/>
        <v>0</v>
      </c>
      <c r="G78" s="11">
        <f t="shared" si="71"/>
        <v>0</v>
      </c>
      <c r="H78" s="11">
        <f t="shared" si="71"/>
        <v>0</v>
      </c>
      <c r="I78" s="11">
        <f t="shared" si="71"/>
        <v>0</v>
      </c>
      <c r="J78" s="11">
        <f t="shared" si="71"/>
        <v>0</v>
      </c>
      <c r="K78" s="11">
        <f>K79-K80</f>
        <v>0</v>
      </c>
      <c r="L78" s="11">
        <f t="shared" ref="L78:M78" si="72">L79-L80</f>
        <v>0</v>
      </c>
      <c r="M78" s="11">
        <f t="shared" si="72"/>
        <v>0</v>
      </c>
      <c r="N78" s="100">
        <f>SUM(B78:M78)</f>
        <v>19852</v>
      </c>
    </row>
    <row r="79" spans="1:51">
      <c r="A79" s="106" t="s">
        <v>44</v>
      </c>
      <c r="B79" s="249">
        <f>VLOOKUP($A79,$AJ:$AW,3,FALSE)</f>
        <v>7044</v>
      </c>
      <c r="C79" s="249">
        <f>VLOOKUP($A79,$AJ:$AW,4,FALSE)</f>
        <v>6899</v>
      </c>
      <c r="D79" s="249">
        <f>VLOOKUP($A79,$AJ:$AW,5,FALSE)</f>
        <v>7589</v>
      </c>
      <c r="E79" s="106">
        <f>VLOOKUP($A79,$AJ:$AW,6,FALSE)</f>
        <v>0</v>
      </c>
      <c r="F79" s="249">
        <f>VLOOKUP($A79,$AJ:$AW,7,FALSE)</f>
        <v>0</v>
      </c>
      <c r="G79" s="249">
        <f>VLOOKUP($A79,$AJ:$AW,8,FALSE)</f>
        <v>0</v>
      </c>
      <c r="H79" s="249">
        <f>VLOOKUP($A79,$AJ:$AW,9,FALSE)</f>
        <v>0</v>
      </c>
      <c r="I79" s="249">
        <f>VLOOKUP($A79,$AJ:$AW,10,FALSE)</f>
        <v>0</v>
      </c>
      <c r="J79" s="249">
        <f>VLOOKUP($A79,$AJ:$AW,11,FALSE)</f>
        <v>0</v>
      </c>
      <c r="K79" s="249">
        <f>VLOOKUP($A79,$AJ:$AW,12,FALSE)</f>
        <v>0</v>
      </c>
      <c r="L79" s="249">
        <f>VLOOKUP($A79,$AJ:$AW,13,FALSE)</f>
        <v>0</v>
      </c>
      <c r="M79" s="249">
        <f>VLOOKUP($A79,$AJ:$AW,14,FALSE)</f>
        <v>0</v>
      </c>
      <c r="N79" s="122">
        <f t="shared" ref="N79" si="73">SUM(B79:M79)</f>
        <v>21532</v>
      </c>
    </row>
    <row r="80" spans="1:51">
      <c r="A80" s="123" t="s">
        <v>155</v>
      </c>
      <c r="B80" s="306">
        <v>513</v>
      </c>
      <c r="C80" s="306">
        <v>434</v>
      </c>
      <c r="D80" s="306">
        <v>733</v>
      </c>
      <c r="E80" s="306"/>
      <c r="F80" s="306"/>
      <c r="G80" s="306"/>
      <c r="H80" s="306"/>
      <c r="I80" s="306"/>
      <c r="J80" s="306"/>
      <c r="K80" s="306"/>
      <c r="L80" s="306"/>
      <c r="M80" s="306"/>
      <c r="N80" s="124">
        <f>SUM(B80:M80)</f>
        <v>1680</v>
      </c>
    </row>
    <row r="82" spans="1:8" ht="13.8">
      <c r="A82" s="123" t="s">
        <v>154</v>
      </c>
      <c r="B82" s="94"/>
      <c r="C82" s="94"/>
      <c r="D82" s="94"/>
      <c r="E82" s="94"/>
      <c r="F82" s="94"/>
      <c r="G82" s="94"/>
      <c r="H82" s="94"/>
    </row>
    <row r="83" spans="1:8">
      <c r="A83" s="106" t="s">
        <v>127</v>
      </c>
    </row>
  </sheetData>
  <mergeCells count="4">
    <mergeCell ref="Q11:X11"/>
    <mergeCell ref="A12:G12"/>
    <mergeCell ref="Q12:X12"/>
    <mergeCell ref="A14:F14"/>
  </mergeCells>
  <pageMargins left="0.70866141732283472" right="0.70866141732283472" top="0.27559055118110237" bottom="0.43307086614173229" header="0.15748031496062992" footer="0.19685039370078741"/>
  <pageSetup paperSize="9" scale="68" orientation="landscape" r:id="rId1"/>
  <headerFooter>
    <oddFooter>&amp;L&amp;"Trebuchet MS,Grassetto"&amp;14ANFIA - Studi e statistiche</oddFooter>
  </headerFooter>
  <colBreaks count="1" manualBreakCount="1">
    <brk id="16" max="1048575" man="1"/>
  </colBreaks>
  <ignoredErrors>
    <ignoredError sqref="B20:M24 C35:M39 D17 C26:M33 C25:M25 B50:M63 C40:M40 C41:M49 B41:B49 B26:B33 B35:B39 B25 B40 B34 N42:N43 O35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9A8C5-C265-4D25-B3C7-77BE4052D33D}">
  <dimension ref="A1:AY83"/>
  <sheetViews>
    <sheetView showGridLines="0" showZeros="0" zoomScale="115" zoomScaleNormal="115" workbookViewId="0"/>
  </sheetViews>
  <sheetFormatPr defaultColWidth="9.33203125" defaultRowHeight="13.2"/>
  <cols>
    <col min="1" max="1" width="24.44140625" style="11" customWidth="1"/>
    <col min="2" max="9" width="10.44140625" style="11" customWidth="1"/>
    <col min="10" max="10" width="10.33203125" style="11" bestFit="1" customWidth="1"/>
    <col min="11" max="13" width="10.44140625" style="11" customWidth="1"/>
    <col min="14" max="14" width="11.44140625" style="11" customWidth="1"/>
    <col min="15" max="15" width="6.6640625" style="11" customWidth="1"/>
    <col min="16" max="16" width="3.44140625" style="11" customWidth="1"/>
    <col min="17" max="17" width="23.33203125" style="11" customWidth="1"/>
    <col min="18" max="29" width="9.88671875" style="11" customWidth="1"/>
    <col min="30" max="30" width="7.33203125" style="11" bestFit="1" customWidth="1"/>
    <col min="31" max="34" width="9.33203125" style="103"/>
    <col min="35" max="35" width="19.109375" style="103" bestFit="1" customWidth="1"/>
    <col min="36" max="36" width="19" style="103" bestFit="1" customWidth="1"/>
    <col min="37" max="48" width="9.33203125" style="103"/>
    <col min="49" max="49" width="9.33203125" style="121"/>
    <col min="50" max="16384" width="9.33203125" style="103"/>
  </cols>
  <sheetData>
    <row r="1" spans="1:51" ht="3" customHeight="1"/>
    <row r="2" spans="1:51" ht="3" customHeight="1"/>
    <row r="3" spans="1:51" ht="3" customHeight="1"/>
    <row r="4" spans="1:51" ht="3" customHeight="1"/>
    <row r="5" spans="1:51" ht="3" customHeight="1"/>
    <row r="6" spans="1:51" ht="3" customHeight="1"/>
    <row r="7" spans="1:51" ht="3" customHeight="1"/>
    <row r="8" spans="1:51" ht="3" customHeight="1"/>
    <row r="9" spans="1:51" ht="13.8">
      <c r="B9"/>
      <c r="C9"/>
      <c r="D9"/>
      <c r="E9"/>
      <c r="F9"/>
      <c r="G9"/>
      <c r="H9" s="95"/>
    </row>
    <row r="11" spans="1:51" s="231" customFormat="1" ht="16.2">
      <c r="A11" s="160" t="s">
        <v>210</v>
      </c>
      <c r="B11" s="194"/>
      <c r="C11" s="194"/>
      <c r="D11" s="194"/>
      <c r="E11" s="194"/>
      <c r="F11" s="194"/>
      <c r="G11" s="194"/>
      <c r="H11" s="89"/>
      <c r="I11" s="89"/>
      <c r="J11" s="89"/>
      <c r="K11" s="89"/>
      <c r="L11" s="81"/>
      <c r="M11" s="81"/>
      <c r="N11" s="81"/>
      <c r="O11" s="81"/>
      <c r="P11" s="81" t="s">
        <v>110</v>
      </c>
      <c r="Q11" s="394" t="str">
        <f>A11</f>
        <v>ITALIA - IMMATRICOLAZIONI AUTOVETTURE - Andamento mensile per marca nel 2023</v>
      </c>
      <c r="R11" s="395"/>
      <c r="S11" s="395"/>
      <c r="T11" s="395"/>
      <c r="U11" s="395"/>
      <c r="V11" s="395"/>
      <c r="W11" s="395"/>
      <c r="X11" s="395"/>
      <c r="Y11" s="80"/>
      <c r="Z11" s="80"/>
      <c r="AA11" s="80"/>
      <c r="AB11" s="81"/>
      <c r="AC11" s="81"/>
      <c r="AD11" s="82"/>
    </row>
    <row r="12" spans="1:51" s="231" customFormat="1" ht="16.2">
      <c r="A12" s="396" t="s">
        <v>211</v>
      </c>
      <c r="B12" s="395"/>
      <c r="C12" s="395"/>
      <c r="D12" s="395"/>
      <c r="E12" s="395"/>
      <c r="F12" s="395"/>
      <c r="G12" s="395"/>
      <c r="H12" s="80"/>
      <c r="I12" s="80"/>
      <c r="J12" s="80"/>
      <c r="K12" s="80"/>
      <c r="L12" s="81"/>
      <c r="M12" s="81"/>
      <c r="N12" s="81"/>
      <c r="O12" s="81"/>
      <c r="P12" s="81"/>
      <c r="Q12" s="396" t="str">
        <f>A12</f>
        <v>ITALY - NEW CAR REGISTRATIONS  - Monthly trend by make in 2023</v>
      </c>
      <c r="R12" s="395"/>
      <c r="S12" s="395"/>
      <c r="T12" s="395"/>
      <c r="U12" s="395"/>
      <c r="V12" s="395"/>
      <c r="W12" s="395"/>
      <c r="X12" s="395"/>
      <c r="Y12" s="80"/>
      <c r="Z12" s="80"/>
      <c r="AA12" s="80"/>
      <c r="AB12" s="81"/>
      <c r="AC12" s="81"/>
      <c r="AD12" s="81"/>
    </row>
    <row r="13" spans="1:51" s="232" customFormat="1" ht="14.4">
      <c r="A13" s="180" t="s">
        <v>117</v>
      </c>
      <c r="B13" s="172"/>
      <c r="C13" s="172"/>
      <c r="D13" s="172"/>
      <c r="E13" s="172"/>
      <c r="F13" s="172"/>
      <c r="G13" s="172"/>
      <c r="H13" s="172"/>
      <c r="I13" s="172"/>
      <c r="J13" s="172"/>
      <c r="K13" s="181"/>
      <c r="L13" s="181"/>
      <c r="M13" s="181"/>
      <c r="N13" s="181"/>
      <c r="O13" s="181"/>
      <c r="P13" s="9"/>
      <c r="Q13" s="180" t="s">
        <v>118</v>
      </c>
      <c r="R13" s="166"/>
      <c r="S13" s="166"/>
      <c r="T13" s="166"/>
      <c r="U13" s="166"/>
      <c r="V13" s="166"/>
      <c r="W13" s="166"/>
      <c r="X13" s="166"/>
      <c r="Y13" s="181"/>
      <c r="Z13" s="181"/>
      <c r="AA13" s="181"/>
      <c r="AB13" s="181"/>
      <c r="AC13" s="181"/>
      <c r="AD13" s="181"/>
    </row>
    <row r="14" spans="1:51" ht="17.25" customHeight="1">
      <c r="A14" s="397" t="s">
        <v>253</v>
      </c>
      <c r="B14" s="397"/>
      <c r="C14" s="397"/>
      <c r="D14" s="397"/>
      <c r="E14" s="397"/>
      <c r="F14" s="397"/>
      <c r="G14" s="168"/>
      <c r="H14" s="169"/>
      <c r="I14" s="168"/>
      <c r="J14" s="169"/>
      <c r="K14" s="169"/>
      <c r="L14" s="169"/>
      <c r="M14" s="169"/>
      <c r="N14" s="168"/>
      <c r="O14" s="153"/>
      <c r="P14" s="153"/>
      <c r="Q14" s="167" t="str">
        <f>A14</f>
        <v>dati provvisori al 31/03/2024 - provisional data as of March, 2024</v>
      </c>
      <c r="R14" s="167"/>
      <c r="S14" s="167"/>
      <c r="T14" s="167"/>
      <c r="U14" s="168"/>
      <c r="V14" s="168"/>
      <c r="W14" s="168"/>
      <c r="X14" s="169"/>
      <c r="Y14" s="168"/>
      <c r="Z14" s="169"/>
      <c r="AA14" s="169"/>
      <c r="AB14" s="169"/>
      <c r="AC14" s="169"/>
      <c r="AD14" s="168"/>
      <c r="AW14" s="103"/>
    </row>
    <row r="15" spans="1:51" ht="17.25" customHeight="1">
      <c r="A15" s="161" t="s">
        <v>27</v>
      </c>
      <c r="B15" s="162" t="s">
        <v>28</v>
      </c>
      <c r="C15" s="162" t="s">
        <v>29</v>
      </c>
      <c r="D15" s="162" t="s">
        <v>30</v>
      </c>
      <c r="E15" s="162" t="s">
        <v>31</v>
      </c>
      <c r="F15" s="162" t="s">
        <v>32</v>
      </c>
      <c r="G15" s="162" t="s">
        <v>33</v>
      </c>
      <c r="H15" s="162" t="s">
        <v>34</v>
      </c>
      <c r="I15" s="162" t="s">
        <v>35</v>
      </c>
      <c r="J15" s="162" t="s">
        <v>92</v>
      </c>
      <c r="K15" s="162" t="s">
        <v>36</v>
      </c>
      <c r="L15" s="162" t="s">
        <v>37</v>
      </c>
      <c r="M15" s="162" t="s">
        <v>38</v>
      </c>
      <c r="N15" s="162" t="s">
        <v>228</v>
      </c>
      <c r="O15" s="162" t="s">
        <v>69</v>
      </c>
      <c r="Q15" s="170" t="s">
        <v>27</v>
      </c>
      <c r="R15" s="162" t="s">
        <v>28</v>
      </c>
      <c r="S15" s="162" t="s">
        <v>29</v>
      </c>
      <c r="T15" s="162" t="s">
        <v>30</v>
      </c>
      <c r="U15" s="162" t="s">
        <v>31</v>
      </c>
      <c r="V15" s="162" t="s">
        <v>32</v>
      </c>
      <c r="W15" s="162" t="s">
        <v>33</v>
      </c>
      <c r="X15" s="162" t="s">
        <v>34</v>
      </c>
      <c r="Y15" s="162" t="s">
        <v>35</v>
      </c>
      <c r="Z15" s="162" t="s">
        <v>92</v>
      </c>
      <c r="AA15" s="163" t="s">
        <v>36</v>
      </c>
      <c r="AB15" s="163" t="s">
        <v>37</v>
      </c>
      <c r="AC15" s="163" t="s">
        <v>38</v>
      </c>
      <c r="AD15" s="163" t="s">
        <v>39</v>
      </c>
      <c r="AJ15" s="233"/>
      <c r="AK15" s="233"/>
      <c r="AL15" s="233"/>
      <c r="AM15" s="233"/>
      <c r="AN15" s="233"/>
      <c r="AO15" s="233"/>
      <c r="AP15" s="233"/>
      <c r="AQ15" s="233"/>
      <c r="AR15" s="233"/>
      <c r="AS15" s="233"/>
      <c r="AT15" s="233"/>
      <c r="AU15" s="233"/>
      <c r="AV15" s="233"/>
      <c r="AW15" s="233"/>
      <c r="AX15" s="233"/>
      <c r="AY15" s="233"/>
    </row>
    <row r="16" spans="1:51" s="233" customFormat="1" ht="17.25" customHeight="1">
      <c r="A16" s="164" t="s">
        <v>76</v>
      </c>
      <c r="B16" s="165" t="s">
        <v>78</v>
      </c>
      <c r="C16" s="165" t="s">
        <v>79</v>
      </c>
      <c r="D16" s="165" t="s">
        <v>80</v>
      </c>
      <c r="E16" s="165" t="s">
        <v>81</v>
      </c>
      <c r="F16" s="165" t="s">
        <v>82</v>
      </c>
      <c r="G16" s="165" t="s">
        <v>83</v>
      </c>
      <c r="H16" s="165" t="s">
        <v>84</v>
      </c>
      <c r="I16" s="165" t="s">
        <v>85</v>
      </c>
      <c r="J16" s="165" t="s">
        <v>86</v>
      </c>
      <c r="K16" s="165" t="s">
        <v>87</v>
      </c>
      <c r="L16" s="165" t="s">
        <v>88</v>
      </c>
      <c r="M16" s="165" t="s">
        <v>89</v>
      </c>
      <c r="N16" s="165" t="s">
        <v>242</v>
      </c>
      <c r="O16" s="165"/>
      <c r="P16" s="62"/>
      <c r="Q16" s="171" t="s">
        <v>76</v>
      </c>
      <c r="R16" s="165" t="s">
        <v>78</v>
      </c>
      <c r="S16" s="165" t="s">
        <v>79</v>
      </c>
      <c r="T16" s="165" t="s">
        <v>80</v>
      </c>
      <c r="U16" s="165" t="s">
        <v>81</v>
      </c>
      <c r="V16" s="165" t="s">
        <v>82</v>
      </c>
      <c r="W16" s="165" t="s">
        <v>83</v>
      </c>
      <c r="X16" s="165" t="s">
        <v>84</v>
      </c>
      <c r="Y16" s="165" t="s">
        <v>85</v>
      </c>
      <c r="Z16" s="165" t="s">
        <v>86</v>
      </c>
      <c r="AA16" s="165" t="s">
        <v>87</v>
      </c>
      <c r="AB16" s="165" t="s">
        <v>88</v>
      </c>
      <c r="AC16" s="165" t="s">
        <v>89</v>
      </c>
      <c r="AD16" s="165" t="s">
        <v>90</v>
      </c>
      <c r="AJ16" s="328"/>
      <c r="AK16" s="328" t="s">
        <v>183</v>
      </c>
      <c r="AL16" s="328" t="s">
        <v>212</v>
      </c>
      <c r="AM16" s="328" t="s">
        <v>213</v>
      </c>
      <c r="AN16" s="328" t="s">
        <v>214</v>
      </c>
      <c r="AO16" s="328" t="s">
        <v>215</v>
      </c>
      <c r="AP16" s="328" t="s">
        <v>216</v>
      </c>
      <c r="AQ16" s="328" t="s">
        <v>217</v>
      </c>
      <c r="AR16" s="328" t="s">
        <v>218</v>
      </c>
      <c r="AS16" s="328" t="s">
        <v>219</v>
      </c>
      <c r="AT16" s="328" t="s">
        <v>220</v>
      </c>
      <c r="AU16" s="328" t="s">
        <v>221</v>
      </c>
      <c r="AV16" s="328" t="s">
        <v>222</v>
      </c>
      <c r="AW16" s="328" t="s">
        <v>223</v>
      </c>
      <c r="AX16" s="235"/>
      <c r="AY16" s="235"/>
    </row>
    <row r="17" spans="1:51" s="233" customFormat="1" ht="13.8">
      <c r="A17" s="272" t="s">
        <v>169</v>
      </c>
      <c r="B17" s="99">
        <f t="shared" ref="B17:M17" si="0">SUM(B18:B26)</f>
        <v>43807</v>
      </c>
      <c r="C17" s="99">
        <f t="shared" si="0"/>
        <v>41771</v>
      </c>
      <c r="D17" s="99">
        <f t="shared" ref="D17" si="1">SUM(D18:D26)</f>
        <v>59511</v>
      </c>
      <c r="E17" s="99">
        <f t="shared" si="0"/>
        <v>43180</v>
      </c>
      <c r="F17" s="99">
        <f t="shared" si="0"/>
        <v>49516</v>
      </c>
      <c r="G17" s="99">
        <f t="shared" si="0"/>
        <v>43647</v>
      </c>
      <c r="H17" s="99">
        <f t="shared" si="0"/>
        <v>38534</v>
      </c>
      <c r="I17" s="99">
        <f t="shared" si="0"/>
        <v>25464</v>
      </c>
      <c r="J17" s="99">
        <f>SUM(J18:J26)</f>
        <v>44616</v>
      </c>
      <c r="K17" s="99">
        <f t="shared" si="0"/>
        <v>44349</v>
      </c>
      <c r="L17" s="99">
        <f t="shared" si="0"/>
        <v>41117</v>
      </c>
      <c r="M17" s="99">
        <f t="shared" si="0"/>
        <v>29986</v>
      </c>
      <c r="N17" s="99">
        <f>SUM(B17,C17,D17)</f>
        <v>145089</v>
      </c>
      <c r="O17" s="273">
        <f t="shared" ref="O17:O34" si="2">N17/N$68*100</f>
        <v>33.974153333161617</v>
      </c>
      <c r="P17" s="62"/>
      <c r="Q17" s="272" t="s">
        <v>169</v>
      </c>
      <c r="R17" s="277">
        <f t="shared" ref="R17:U48" si="3">B17/B$68*100</f>
        <v>34.136743345177983</v>
      </c>
      <c r="S17" s="277">
        <f t="shared" si="3"/>
        <v>32.031747248955178</v>
      </c>
      <c r="T17" s="277">
        <f t="shared" si="3"/>
        <v>35.355029585798817</v>
      </c>
      <c r="U17" s="277">
        <f t="shared" si="3"/>
        <v>34.301420355247686</v>
      </c>
      <c r="V17" s="277">
        <f t="shared" ref="V17:V66" si="4">F17/F$68*100</f>
        <v>33.125058535475844</v>
      </c>
      <c r="W17" s="277">
        <f t="shared" ref="W17:W66" si="5">G17/G$68*100</f>
        <v>31.366870283866334</v>
      </c>
      <c r="X17" s="277">
        <f t="shared" ref="X17:X66" si="6">H17/H$68*100</f>
        <v>32.314439776262716</v>
      </c>
      <c r="Y17" s="277">
        <f t="shared" ref="Y17:Y66" si="7">I17/I$68*100</f>
        <v>31.914973617255942</v>
      </c>
      <c r="Z17" s="277">
        <f t="shared" ref="Z17:AC66" si="8">J17/J$68*100</f>
        <v>32.730073726295714</v>
      </c>
      <c r="AA17" s="277">
        <f t="shared" si="8"/>
        <v>31.888549343879202</v>
      </c>
      <c r="AB17" s="277">
        <f t="shared" si="8"/>
        <v>29.513268301786571</v>
      </c>
      <c r="AC17" s="277">
        <f t="shared" si="8"/>
        <v>26.981356176216526</v>
      </c>
      <c r="AD17" s="277">
        <f t="shared" ref="AD17:AD48" si="9">N17/N$68*100</f>
        <v>33.974153333161617</v>
      </c>
      <c r="AI17" s="235"/>
      <c r="AJ17" s="121" t="s">
        <v>41</v>
      </c>
      <c r="AK17" s="339">
        <v>26787</v>
      </c>
      <c r="AL17" s="339">
        <v>1786</v>
      </c>
      <c r="AM17" s="339">
        <v>1757</v>
      </c>
      <c r="AN17" s="339">
        <v>2991</v>
      </c>
      <c r="AO17" s="339">
        <v>2382</v>
      </c>
      <c r="AP17" s="339">
        <v>2677</v>
      </c>
      <c r="AQ17" s="339">
        <v>3019</v>
      </c>
      <c r="AR17" s="339">
        <v>2265</v>
      </c>
      <c r="AS17" s="339">
        <v>1047</v>
      </c>
      <c r="AT17" s="339">
        <v>2187</v>
      </c>
      <c r="AU17" s="339">
        <v>2436</v>
      </c>
      <c r="AV17" s="339">
        <v>2726</v>
      </c>
      <c r="AW17" s="339">
        <v>1514</v>
      </c>
      <c r="AX17" s="103"/>
      <c r="AY17" s="103"/>
    </row>
    <row r="18" spans="1:51" s="235" customFormat="1" ht="13.8">
      <c r="A18" s="263" t="s">
        <v>40</v>
      </c>
      <c r="B18" s="230">
        <f>VLOOKUP($A18,$AJ:$AW,3,FALSE)</f>
        <v>17932</v>
      </c>
      <c r="C18" s="230">
        <f>VLOOKUP($A18,$AJ:$AW,4,FALSE)</f>
        <v>15309</v>
      </c>
      <c r="D18" s="230">
        <f>VLOOKUP($A18,$AJ:$AW,5,FALSE)</f>
        <v>17381</v>
      </c>
      <c r="E18" s="230">
        <f>VLOOKUP($A18,$AJ:$AW,6,FALSE)</f>
        <v>15366</v>
      </c>
      <c r="F18" s="230">
        <f>VLOOKUP($A18,$AJ:$AW,7,FALSE)</f>
        <v>14697</v>
      </c>
      <c r="G18" s="230">
        <f>VLOOKUP($A18,$AJ:$AW,8,FALSE)</f>
        <v>13015</v>
      </c>
      <c r="H18" s="230">
        <f>VLOOKUP($A18,$AJ:$AW,9,FALSE)</f>
        <v>14343</v>
      </c>
      <c r="I18" s="230">
        <f>VLOOKUP($A18,$AJ:$AW,10,FALSE)</f>
        <v>8547</v>
      </c>
      <c r="J18" s="230">
        <f>VLOOKUP($A18,$AJ:$AW,11,FALSE)</f>
        <v>16137</v>
      </c>
      <c r="K18" s="230">
        <f>VLOOKUP($A18,$AJ:$AW,12,FALSE)</f>
        <v>16237</v>
      </c>
      <c r="L18" s="230">
        <f>VLOOKUP($A18,$AJ:$AW,13,FALSE)</f>
        <v>15093</v>
      </c>
      <c r="M18" s="230">
        <f>VLOOKUP($A18,$AJ:$AW,14,FALSE)</f>
        <v>10523</v>
      </c>
      <c r="N18" s="98">
        <f t="shared" ref="N18:N66" si="10">SUM(B18,C18,D18)</f>
        <v>50622</v>
      </c>
      <c r="O18" s="77">
        <f t="shared" si="2"/>
        <v>11.853686978553215</v>
      </c>
      <c r="P18" s="90"/>
      <c r="Q18" s="263" t="s">
        <v>40</v>
      </c>
      <c r="R18" s="101">
        <f t="shared" si="3"/>
        <v>13.973567732684995</v>
      </c>
      <c r="S18" s="101">
        <f t="shared" si="3"/>
        <v>11.739580537556076</v>
      </c>
      <c r="T18" s="101">
        <f t="shared" si="3"/>
        <v>10.325919060858819</v>
      </c>
      <c r="U18" s="101">
        <f t="shared" si="3"/>
        <v>12.206475803120332</v>
      </c>
      <c r="V18" s="101">
        <f t="shared" si="4"/>
        <v>9.8319530110648774</v>
      </c>
      <c r="W18" s="101">
        <f t="shared" si="5"/>
        <v>9.3532159540064672</v>
      </c>
      <c r="X18" s="101">
        <f t="shared" si="6"/>
        <v>12.027975546554631</v>
      </c>
      <c r="Y18" s="101">
        <f t="shared" si="7"/>
        <v>10.712271422662841</v>
      </c>
      <c r="Z18" s="101">
        <f t="shared" si="8"/>
        <v>11.838022227927961</v>
      </c>
      <c r="AA18" s="101">
        <f t="shared" si="8"/>
        <v>11.674995506021931</v>
      </c>
      <c r="AB18" s="101">
        <f t="shared" si="8"/>
        <v>10.833566614268179</v>
      </c>
      <c r="AC18" s="101">
        <f t="shared" si="8"/>
        <v>9.468579038295422</v>
      </c>
      <c r="AD18" s="101">
        <f t="shared" si="9"/>
        <v>11.853686978553215</v>
      </c>
      <c r="AE18" s="356"/>
      <c r="AH18" s="233"/>
      <c r="AI18" s="103"/>
      <c r="AJ18" s="328" t="s">
        <v>42</v>
      </c>
      <c r="AK18" s="339">
        <v>66936</v>
      </c>
      <c r="AL18" s="339">
        <v>4610</v>
      </c>
      <c r="AM18" s="339">
        <v>5565</v>
      </c>
      <c r="AN18" s="339">
        <v>6869</v>
      </c>
      <c r="AO18" s="339">
        <v>6416</v>
      </c>
      <c r="AP18" s="339">
        <v>6429</v>
      </c>
      <c r="AQ18" s="339">
        <v>6534</v>
      </c>
      <c r="AR18" s="339">
        <v>5931</v>
      </c>
      <c r="AS18" s="339">
        <v>3529</v>
      </c>
      <c r="AT18" s="339">
        <v>5514</v>
      </c>
      <c r="AU18" s="339">
        <v>5784</v>
      </c>
      <c r="AV18" s="339">
        <v>5664</v>
      </c>
      <c r="AW18" s="339">
        <v>4091</v>
      </c>
    </row>
    <row r="19" spans="1:51" ht="13.8">
      <c r="A19" s="263" t="s">
        <v>55</v>
      </c>
      <c r="B19" s="230">
        <f>VLOOKUP($A19,$AJ:$AW,3,FALSE)</f>
        <v>5198</v>
      </c>
      <c r="C19" s="230">
        <f>VLOOKUP($A19,$AJ:$AW,4,FALSE)</f>
        <v>6472</v>
      </c>
      <c r="D19" s="230">
        <f>VLOOKUP($A19,$AJ:$AW,5,FALSE)</f>
        <v>10592</v>
      </c>
      <c r="E19" s="230">
        <f>VLOOKUP($A19,$AJ:$AW,6,FALSE)</f>
        <v>7627</v>
      </c>
      <c r="F19" s="230">
        <f>VLOOKUP($A19,$AJ:$AW,7,FALSE)</f>
        <v>10689</v>
      </c>
      <c r="G19" s="230">
        <f>VLOOKUP($A19,$AJ:$AW,8,FALSE)</f>
        <v>7587</v>
      </c>
      <c r="H19" s="230">
        <f>VLOOKUP($A19,$AJ:$AW,9,FALSE)</f>
        <v>5531</v>
      </c>
      <c r="I19" s="230">
        <f>VLOOKUP($A19,$AJ:$AW,10,FALSE)</f>
        <v>3859</v>
      </c>
      <c r="J19" s="230">
        <f>VLOOKUP($A19,$AJ:$AW,11,FALSE)</f>
        <v>6659</v>
      </c>
      <c r="K19" s="230">
        <f>VLOOKUP($A19,$AJ:$AW,12,FALSE)</f>
        <v>5423</v>
      </c>
      <c r="L19" s="230">
        <f>VLOOKUP($A19,$AJ:$AW,13,FALSE)</f>
        <v>5382</v>
      </c>
      <c r="M19" s="230">
        <f>VLOOKUP($A19,$AJ:$AW,14,FALSE)</f>
        <v>4811</v>
      </c>
      <c r="N19" s="98">
        <f t="shared" si="10"/>
        <v>22262</v>
      </c>
      <c r="O19" s="77">
        <f t="shared" si="2"/>
        <v>5.2128872726591533</v>
      </c>
      <c r="Q19" s="263" t="s">
        <v>55</v>
      </c>
      <c r="R19" s="101">
        <f t="shared" si="3"/>
        <v>4.0505579452652576</v>
      </c>
      <c r="S19" s="101">
        <f t="shared" si="3"/>
        <v>4.962999884973736</v>
      </c>
      <c r="T19" s="101">
        <f t="shared" si="3"/>
        <v>6.2926261258049951</v>
      </c>
      <c r="U19" s="101">
        <f t="shared" si="3"/>
        <v>6.0587525023037081</v>
      </c>
      <c r="V19" s="101">
        <f t="shared" si="4"/>
        <v>7.1506937290108512</v>
      </c>
      <c r="W19" s="101">
        <f t="shared" si="5"/>
        <v>5.452389507725476</v>
      </c>
      <c r="X19" s="101">
        <f t="shared" si="6"/>
        <v>4.6382718223519248</v>
      </c>
      <c r="Y19" s="101">
        <f t="shared" si="7"/>
        <v>4.8366275207740612</v>
      </c>
      <c r="Z19" s="101">
        <f t="shared" si="8"/>
        <v>4.8850089865385318</v>
      </c>
      <c r="AA19" s="101">
        <f t="shared" si="8"/>
        <v>3.8993348912457306</v>
      </c>
      <c r="AB19" s="101">
        <f t="shared" si="8"/>
        <v>3.8631322810568705</v>
      </c>
      <c r="AC19" s="101">
        <f t="shared" si="8"/>
        <v>4.328930319608407</v>
      </c>
      <c r="AD19" s="101">
        <f t="shared" si="9"/>
        <v>5.2128872726591533</v>
      </c>
      <c r="AE19" s="356"/>
      <c r="AH19" s="233"/>
      <c r="AI19" s="235"/>
      <c r="AJ19" s="121" t="s">
        <v>43</v>
      </c>
      <c r="AK19" s="339">
        <v>60529</v>
      </c>
      <c r="AL19" s="339">
        <v>4418</v>
      </c>
      <c r="AM19" s="339">
        <v>4446</v>
      </c>
      <c r="AN19" s="339">
        <v>6128</v>
      </c>
      <c r="AO19" s="339">
        <v>5063</v>
      </c>
      <c r="AP19" s="339">
        <v>5306</v>
      </c>
      <c r="AQ19" s="339">
        <v>5258</v>
      </c>
      <c r="AR19" s="339">
        <v>5160</v>
      </c>
      <c r="AS19" s="339">
        <v>2961</v>
      </c>
      <c r="AT19" s="339">
        <v>5100</v>
      </c>
      <c r="AU19" s="339">
        <v>5354</v>
      </c>
      <c r="AV19" s="339">
        <v>6181</v>
      </c>
      <c r="AW19" s="339">
        <v>5154</v>
      </c>
    </row>
    <row r="20" spans="1:51" s="235" customFormat="1" ht="13.8">
      <c r="A20" s="263" t="s">
        <v>44</v>
      </c>
      <c r="B20" s="230">
        <f t="shared" ref="B20:M20" si="11">B78</f>
        <v>4657</v>
      </c>
      <c r="C20" s="230">
        <f t="shared" si="11"/>
        <v>4607</v>
      </c>
      <c r="D20" s="230">
        <f t="shared" si="11"/>
        <v>7281</v>
      </c>
      <c r="E20" s="230">
        <f t="shared" si="11"/>
        <v>3033</v>
      </c>
      <c r="F20" s="230">
        <f t="shared" si="11"/>
        <v>3997</v>
      </c>
      <c r="G20" s="230">
        <f t="shared" si="11"/>
        <v>4169</v>
      </c>
      <c r="H20" s="230">
        <f t="shared" si="11"/>
        <v>3773</v>
      </c>
      <c r="I20" s="230">
        <f t="shared" si="11"/>
        <v>3204</v>
      </c>
      <c r="J20" s="230">
        <f t="shared" si="11"/>
        <v>5082</v>
      </c>
      <c r="K20" s="230">
        <f t="shared" si="11"/>
        <v>5150</v>
      </c>
      <c r="L20" s="230">
        <f t="shared" si="11"/>
        <v>4306</v>
      </c>
      <c r="M20" s="230">
        <f t="shared" si="11"/>
        <v>3568</v>
      </c>
      <c r="N20" s="98">
        <f t="shared" si="10"/>
        <v>16545</v>
      </c>
      <c r="O20" s="77">
        <f t="shared" si="2"/>
        <v>3.8741900964039928</v>
      </c>
      <c r="P20" s="90"/>
      <c r="Q20" s="263" t="s">
        <v>44</v>
      </c>
      <c r="R20" s="101">
        <f t="shared" si="3"/>
        <v>3.6289819836668533</v>
      </c>
      <c r="S20" s="101">
        <f t="shared" si="3"/>
        <v>3.5328399984663168</v>
      </c>
      <c r="T20" s="101">
        <f t="shared" si="3"/>
        <v>4.3255863691452197</v>
      </c>
      <c r="U20" s="101">
        <f t="shared" si="3"/>
        <v>2.4093609990149663</v>
      </c>
      <c r="V20" s="101">
        <f t="shared" si="4"/>
        <v>2.6739005365194473</v>
      </c>
      <c r="W20" s="101">
        <f t="shared" si="5"/>
        <v>2.9960474308300395</v>
      </c>
      <c r="X20" s="101">
        <f t="shared" si="6"/>
        <v>3.1640208978003641</v>
      </c>
      <c r="Y20" s="101">
        <f t="shared" si="7"/>
        <v>4.0156917793625526</v>
      </c>
      <c r="Z20" s="101">
        <f t="shared" si="8"/>
        <v>3.7281296995928548</v>
      </c>
      <c r="AA20" s="101">
        <f t="shared" si="8"/>
        <v>3.7030379291749056</v>
      </c>
      <c r="AB20" s="101">
        <f t="shared" si="8"/>
        <v>3.0907929398422302</v>
      </c>
      <c r="AC20" s="101">
        <f t="shared" si="8"/>
        <v>3.2104808522890873</v>
      </c>
      <c r="AD20" s="101">
        <f t="shared" si="9"/>
        <v>3.8741900964039928</v>
      </c>
      <c r="AE20" s="356"/>
      <c r="AH20" s="233"/>
      <c r="AI20" s="103"/>
      <c r="AJ20" s="121" t="s">
        <v>115</v>
      </c>
      <c r="AK20" s="339">
        <v>71452</v>
      </c>
      <c r="AL20" s="339">
        <v>6571</v>
      </c>
      <c r="AM20" s="339">
        <v>6247</v>
      </c>
      <c r="AN20" s="339">
        <v>8000</v>
      </c>
      <c r="AO20" s="339">
        <v>6026</v>
      </c>
      <c r="AP20" s="339">
        <v>6901</v>
      </c>
      <c r="AQ20" s="339">
        <v>6206</v>
      </c>
      <c r="AR20" s="339">
        <v>5466</v>
      </c>
      <c r="AS20" s="339">
        <v>3381</v>
      </c>
      <c r="AT20" s="339">
        <v>6071</v>
      </c>
      <c r="AU20" s="339">
        <v>6818</v>
      </c>
      <c r="AV20" s="339">
        <v>5835</v>
      </c>
      <c r="AW20" s="339">
        <v>3930</v>
      </c>
      <c r="AX20" s="103"/>
      <c r="AY20" s="103"/>
    </row>
    <row r="21" spans="1:51" ht="13.8">
      <c r="A21" s="263" t="s">
        <v>115</v>
      </c>
      <c r="B21" s="230">
        <f>VLOOKUP($A21,$AJ:$AW,3,FALSE)</f>
        <v>6571</v>
      </c>
      <c r="C21" s="230">
        <f>VLOOKUP($A21,$AJ:$AW,4,FALSE)</f>
        <v>6247</v>
      </c>
      <c r="D21" s="230">
        <f>VLOOKUP($A21,$AJ:$AW,5,FALSE)</f>
        <v>8000</v>
      </c>
      <c r="E21" s="230">
        <f>VLOOKUP($A21,$AJ:$AW,6,FALSE)</f>
        <v>6026</v>
      </c>
      <c r="F21" s="230">
        <f>VLOOKUP($A21,$AJ:$AW,7,FALSE)</f>
        <v>6901</v>
      </c>
      <c r="G21" s="230">
        <f>VLOOKUP($A21,$AJ:$AW,8,FALSE)</f>
        <v>6206</v>
      </c>
      <c r="H21" s="230">
        <f>VLOOKUP($A21,$AJ:$AW,9,FALSE)</f>
        <v>5466</v>
      </c>
      <c r="I21" s="230">
        <f>VLOOKUP($A21,$AJ:$AW,10,FALSE)</f>
        <v>3381</v>
      </c>
      <c r="J21" s="230">
        <f>VLOOKUP($A21,$AJ:$AW,11,FALSE)</f>
        <v>6071</v>
      </c>
      <c r="K21" s="230">
        <f>VLOOKUP($A21,$AJ:$AW,12,FALSE)</f>
        <v>6818</v>
      </c>
      <c r="L21" s="230">
        <f>VLOOKUP($A21,$AJ:$AW,13,FALSE)</f>
        <v>5835</v>
      </c>
      <c r="M21" s="230">
        <f>VLOOKUP($A21,$AJ:$AW,14,FALSE)</f>
        <v>3930</v>
      </c>
      <c r="N21" s="98">
        <f t="shared" si="10"/>
        <v>20818</v>
      </c>
      <c r="O21" s="77">
        <f t="shared" si="2"/>
        <v>4.8747591070981162</v>
      </c>
      <c r="Q21" s="263" t="s">
        <v>115</v>
      </c>
      <c r="R21" s="280">
        <f t="shared" si="3"/>
        <v>5.1204725391185093</v>
      </c>
      <c r="S21" s="280">
        <f t="shared" si="3"/>
        <v>4.7904604884782023</v>
      </c>
      <c r="T21" s="280">
        <f t="shared" si="3"/>
        <v>4.7527387657137421</v>
      </c>
      <c r="U21" s="280">
        <f t="shared" si="3"/>
        <v>4.7869467128467482</v>
      </c>
      <c r="V21" s="280">
        <f t="shared" si="4"/>
        <v>4.6166093576484126</v>
      </c>
      <c r="W21" s="280">
        <f t="shared" si="5"/>
        <v>4.4599353215954007</v>
      </c>
      <c r="X21" s="280">
        <f t="shared" si="6"/>
        <v>4.5837631135374473</v>
      </c>
      <c r="Y21" s="280">
        <f t="shared" si="7"/>
        <v>4.2375324300951283</v>
      </c>
      <c r="Z21" s="280">
        <f t="shared" si="8"/>
        <v>4.4536551369988633</v>
      </c>
      <c r="AA21" s="280">
        <f t="shared" si="8"/>
        <v>4.9023907963329139</v>
      </c>
      <c r="AB21" s="280">
        <f t="shared" si="8"/>
        <v>4.1882900148582012</v>
      </c>
      <c r="AC21" s="280">
        <f t="shared" si="8"/>
        <v>3.5362078894327671</v>
      </c>
      <c r="AD21" s="280">
        <f t="shared" si="9"/>
        <v>4.8747591070981162</v>
      </c>
      <c r="AE21" s="356"/>
      <c r="AH21" s="233"/>
      <c r="AJ21" s="121" t="s">
        <v>44</v>
      </c>
      <c r="AK21" s="339">
        <v>59821</v>
      </c>
      <c r="AL21" s="339">
        <v>5234</v>
      </c>
      <c r="AM21" s="339">
        <v>5251</v>
      </c>
      <c r="AN21" s="339">
        <v>8108</v>
      </c>
      <c r="AO21" s="339">
        <v>3663</v>
      </c>
      <c r="AP21" s="339">
        <v>5028</v>
      </c>
      <c r="AQ21" s="339">
        <v>4851</v>
      </c>
      <c r="AR21" s="339">
        <v>4328</v>
      </c>
      <c r="AS21" s="339">
        <v>3528</v>
      </c>
      <c r="AT21" s="339">
        <v>5569</v>
      </c>
      <c r="AU21" s="339">
        <v>5614</v>
      </c>
      <c r="AV21" s="339">
        <v>4763</v>
      </c>
      <c r="AW21" s="339">
        <v>3884</v>
      </c>
    </row>
    <row r="22" spans="1:51" ht="13.8">
      <c r="A22" s="263" t="s">
        <v>54</v>
      </c>
      <c r="B22" s="230">
        <f>VLOOKUP($A22,$AJ:$AW,3,FALSE)</f>
        <v>3183</v>
      </c>
      <c r="C22" s="230">
        <f>VLOOKUP($A22,$AJ:$AW,4,FALSE)</f>
        <v>4017</v>
      </c>
      <c r="D22" s="230">
        <f>VLOOKUP($A22,$AJ:$AW,5,FALSE)</f>
        <v>6911</v>
      </c>
      <c r="E22" s="230">
        <f>VLOOKUP($A22,$AJ:$AW,6,FALSE)</f>
        <v>4071</v>
      </c>
      <c r="F22" s="230">
        <f>VLOOKUP($A22,$AJ:$AW,7,FALSE)</f>
        <v>4450</v>
      </c>
      <c r="G22" s="230">
        <f>VLOOKUP($A22,$AJ:$AW,8,FALSE)</f>
        <v>3989</v>
      </c>
      <c r="H22" s="230">
        <f>VLOOKUP($A22,$AJ:$AW,9,FALSE)</f>
        <v>2914</v>
      </c>
      <c r="I22" s="230">
        <f>VLOOKUP($A22,$AJ:$AW,10,FALSE)</f>
        <v>2470</v>
      </c>
      <c r="J22" s="230">
        <f>VLOOKUP($A22,$AJ:$AW,11,FALSE)</f>
        <v>3840</v>
      </c>
      <c r="K22" s="230">
        <f>VLOOKUP($A22,$AJ:$AW,12,FALSE)</f>
        <v>3289</v>
      </c>
      <c r="L22" s="230">
        <f>VLOOKUP($A22,$AJ:$AW,13,FALSE)</f>
        <v>3046</v>
      </c>
      <c r="M22" s="230">
        <f>VLOOKUP($A22,$AJ:$AW,14,FALSE)</f>
        <v>2123</v>
      </c>
      <c r="N22" s="98">
        <f t="shared" si="10"/>
        <v>14111</v>
      </c>
      <c r="O22" s="77">
        <f t="shared" si="2"/>
        <v>3.3042427591632966</v>
      </c>
      <c r="Q22" s="263" t="s">
        <v>54</v>
      </c>
      <c r="R22" s="280">
        <f t="shared" si="3"/>
        <v>2.4803628202730503</v>
      </c>
      <c r="S22" s="280">
        <f t="shared" si="3"/>
        <v>3.0804033587669184</v>
      </c>
      <c r="T22" s="280">
        <f t="shared" si="3"/>
        <v>4.1057722012309599</v>
      </c>
      <c r="U22" s="280">
        <f t="shared" si="3"/>
        <v>3.2339296495186041</v>
      </c>
      <c r="V22" s="280">
        <f t="shared" si="4"/>
        <v>2.9769470571707632</v>
      </c>
      <c r="W22" s="280">
        <f t="shared" si="5"/>
        <v>2.8666906216313333</v>
      </c>
      <c r="X22" s="280">
        <f t="shared" si="6"/>
        <v>2.4436673459290379</v>
      </c>
      <c r="Y22" s="280">
        <f t="shared" si="7"/>
        <v>3.0957424141777481</v>
      </c>
      <c r="Z22" s="280">
        <f t="shared" si="8"/>
        <v>2.8170047316876352</v>
      </c>
      <c r="AA22" s="280">
        <f t="shared" si="8"/>
        <v>2.364911019234226</v>
      </c>
      <c r="AB22" s="280">
        <f t="shared" si="8"/>
        <v>2.1863807001299196</v>
      </c>
      <c r="AC22" s="280">
        <f t="shared" si="8"/>
        <v>1.9102720990498128</v>
      </c>
      <c r="AD22" s="280">
        <f t="shared" si="9"/>
        <v>3.3042427591632966</v>
      </c>
      <c r="AE22" s="356"/>
      <c r="AH22" s="233"/>
      <c r="AJ22" s="328" t="s">
        <v>180</v>
      </c>
      <c r="AK22" s="339">
        <v>17135</v>
      </c>
      <c r="AL22" s="339">
        <v>836</v>
      </c>
      <c r="AM22" s="339">
        <v>1112</v>
      </c>
      <c r="AN22" s="339">
        <v>1840</v>
      </c>
      <c r="AO22" s="339">
        <v>1034</v>
      </c>
      <c r="AP22" s="339">
        <v>1549</v>
      </c>
      <c r="AQ22" s="339">
        <v>1633</v>
      </c>
      <c r="AR22" s="339">
        <v>1640</v>
      </c>
      <c r="AS22" s="339">
        <v>1065</v>
      </c>
      <c r="AT22" s="339">
        <v>1848</v>
      </c>
      <c r="AU22" s="339">
        <v>1640</v>
      </c>
      <c r="AV22" s="339">
        <v>1369</v>
      </c>
      <c r="AW22" s="339">
        <v>1569</v>
      </c>
      <c r="AX22" s="235"/>
      <c r="AY22" s="235"/>
    </row>
    <row r="23" spans="1:51" ht="13.8">
      <c r="A23" s="263" t="s">
        <v>148</v>
      </c>
      <c r="B23" s="230">
        <f>VLOOKUP($A23,$AJ:$AW,3,FALSE)</f>
        <v>3582</v>
      </c>
      <c r="C23" s="230">
        <f>VLOOKUP($A23,$AJ:$AW,4,FALSE)</f>
        <v>2457</v>
      </c>
      <c r="D23" s="230">
        <f>VLOOKUP($A23,$AJ:$AW,5,FALSE)</f>
        <v>5059</v>
      </c>
      <c r="E23" s="230">
        <f>VLOOKUP($A23,$AJ:$AW,6,FALSE)</f>
        <v>3721</v>
      </c>
      <c r="F23" s="230">
        <f>VLOOKUP($A23,$AJ:$AW,7,FALSE)</f>
        <v>4701</v>
      </c>
      <c r="G23" s="230">
        <f>VLOOKUP($A23,$AJ:$AW,8,FALSE)</f>
        <v>4505</v>
      </c>
      <c r="H23" s="230">
        <f>VLOOKUP($A23,$AJ:$AW,9,FALSE)</f>
        <v>3353</v>
      </c>
      <c r="I23" s="230">
        <f>VLOOKUP($A23,$AJ:$AW,10,FALSE)</f>
        <v>2490</v>
      </c>
      <c r="J23" s="230">
        <f>VLOOKUP($A23,$AJ:$AW,11,FALSE)</f>
        <v>3789</v>
      </c>
      <c r="K23" s="230">
        <f>VLOOKUP($A23,$AJ:$AW,12,FALSE)</f>
        <v>4223</v>
      </c>
      <c r="L23" s="230">
        <f>VLOOKUP($A23,$AJ:$AW,13,FALSE)</f>
        <v>3998</v>
      </c>
      <c r="M23" s="230">
        <f>VLOOKUP($A23,$AJ:$AW,14,FALSE)</f>
        <v>3006</v>
      </c>
      <c r="N23" s="98">
        <f t="shared" si="10"/>
        <v>11098</v>
      </c>
      <c r="O23" s="77">
        <f t="shared" si="2"/>
        <v>2.5987163306069214</v>
      </c>
      <c r="Q23" s="263" t="s">
        <v>148</v>
      </c>
      <c r="R23" s="280">
        <f t="shared" si="3"/>
        <v>2.7912848326164204</v>
      </c>
      <c r="S23" s="280">
        <f t="shared" si="3"/>
        <v>1.8841302097312218</v>
      </c>
      <c r="T23" s="280">
        <f t="shared" si="3"/>
        <v>3.0055131769682277</v>
      </c>
      <c r="U23" s="280">
        <f t="shared" si="3"/>
        <v>2.95589590416574</v>
      </c>
      <c r="V23" s="280">
        <f t="shared" si="4"/>
        <v>3.1448602507325298</v>
      </c>
      <c r="W23" s="280">
        <f t="shared" si="5"/>
        <v>3.2375134746676251</v>
      </c>
      <c r="X23" s="280">
        <f t="shared" si="6"/>
        <v>2.8118107793068168</v>
      </c>
      <c r="Y23" s="280">
        <f t="shared" si="7"/>
        <v>3.1208091543735197</v>
      </c>
      <c r="Z23" s="280">
        <f t="shared" si="8"/>
        <v>2.779591387594909</v>
      </c>
      <c r="AA23" s="280">
        <f t="shared" si="8"/>
        <v>3.0364911019234229</v>
      </c>
      <c r="AB23" s="280">
        <f t="shared" si="8"/>
        <v>2.869714392356999</v>
      </c>
      <c r="AC23" s="280">
        <f t="shared" si="8"/>
        <v>2.70479412611575</v>
      </c>
      <c r="AD23" s="280">
        <f t="shared" si="9"/>
        <v>2.5987163306069214</v>
      </c>
      <c r="AE23" s="356"/>
      <c r="AH23" s="233"/>
      <c r="AI23" s="235"/>
      <c r="AJ23" s="328" t="s">
        <v>107</v>
      </c>
      <c r="AK23" s="339">
        <v>85568</v>
      </c>
      <c r="AL23" s="339">
        <v>8673</v>
      </c>
      <c r="AM23" s="339">
        <v>7803</v>
      </c>
      <c r="AN23" s="339">
        <v>8081</v>
      </c>
      <c r="AO23" s="339">
        <v>6439</v>
      </c>
      <c r="AP23" s="339">
        <v>7882</v>
      </c>
      <c r="AQ23" s="339">
        <v>7803</v>
      </c>
      <c r="AR23" s="339">
        <v>7111</v>
      </c>
      <c r="AS23" s="339">
        <v>4257</v>
      </c>
      <c r="AT23" s="339">
        <v>6442</v>
      </c>
      <c r="AU23" s="339">
        <v>8076</v>
      </c>
      <c r="AV23" s="339">
        <v>8977</v>
      </c>
      <c r="AW23" s="339">
        <v>4024</v>
      </c>
      <c r="AX23" s="235"/>
      <c r="AY23" s="235"/>
    </row>
    <row r="24" spans="1:51" s="235" customFormat="1" ht="13.8">
      <c r="A24" s="263" t="s">
        <v>41</v>
      </c>
      <c r="B24" s="230">
        <f>VLOOKUP($A24,$AJ:$AW,3,FALSE)</f>
        <v>1786</v>
      </c>
      <c r="C24" s="230">
        <f>VLOOKUP($A24,$AJ:$AW,4,FALSE)</f>
        <v>1757</v>
      </c>
      <c r="D24" s="230">
        <f>VLOOKUP($A24,$AJ:$AW,5,FALSE)</f>
        <v>2991</v>
      </c>
      <c r="E24" s="230">
        <f>VLOOKUP($A24,$AJ:$AW,6,FALSE)</f>
        <v>2382</v>
      </c>
      <c r="F24" s="230">
        <f>VLOOKUP($A24,$AJ:$AW,7,FALSE)</f>
        <v>2677</v>
      </c>
      <c r="G24" s="230">
        <f>VLOOKUP($A24,$AJ:$AW,8,FALSE)</f>
        <v>3019</v>
      </c>
      <c r="H24" s="230">
        <f>VLOOKUP($A24,$AJ:$AW,9,FALSE)</f>
        <v>2265</v>
      </c>
      <c r="I24" s="230">
        <f>VLOOKUP($A24,$AJ:$AW,10,FALSE)</f>
        <v>1047</v>
      </c>
      <c r="J24" s="230">
        <f>VLOOKUP($A24,$AJ:$AW,11,FALSE)</f>
        <v>2187</v>
      </c>
      <c r="K24" s="185">
        <f>VLOOKUP($A24,$AJ:$AW,12,FALSE)</f>
        <v>2436</v>
      </c>
      <c r="L24" s="185">
        <f>VLOOKUP($A24,$AJ:$AW,13,FALSE)</f>
        <v>2726</v>
      </c>
      <c r="M24" s="185">
        <f>VLOOKUP($A24,$AJ:$AW,14,FALSE)</f>
        <v>1514</v>
      </c>
      <c r="N24" s="98">
        <f t="shared" si="10"/>
        <v>6534</v>
      </c>
      <c r="O24" s="77">
        <f t="shared" si="2"/>
        <v>1.5300065330857473</v>
      </c>
      <c r="P24" s="90"/>
      <c r="Q24" s="263" t="s">
        <v>41</v>
      </c>
      <c r="R24" s="101">
        <f t="shared" si="3"/>
        <v>1.3917461504893709</v>
      </c>
      <c r="S24" s="101">
        <f t="shared" si="3"/>
        <v>1.3473409761895632</v>
      </c>
      <c r="T24" s="101">
        <f t="shared" si="3"/>
        <v>1.7769302060312255</v>
      </c>
      <c r="U24" s="101">
        <f t="shared" si="3"/>
        <v>1.8922182326586383</v>
      </c>
      <c r="V24" s="101">
        <f t="shared" si="4"/>
        <v>1.7908510723699176</v>
      </c>
      <c r="W24" s="101">
        <f t="shared" si="5"/>
        <v>2.1696011498383041</v>
      </c>
      <c r="X24" s="101">
        <f t="shared" si="6"/>
        <v>1.8994188533044858</v>
      </c>
      <c r="Y24" s="101">
        <f t="shared" si="7"/>
        <v>1.3122438492486244</v>
      </c>
      <c r="Z24" s="101">
        <f t="shared" si="8"/>
        <v>1.6043722260939735</v>
      </c>
      <c r="AA24" s="101">
        <f t="shared" si="8"/>
        <v>1.7515728923242855</v>
      </c>
      <c r="AB24" s="101">
        <f t="shared" si="8"/>
        <v>1.956688702742666</v>
      </c>
      <c r="AC24" s="101">
        <f t="shared" si="8"/>
        <v>1.3622948459545063</v>
      </c>
      <c r="AD24" s="101">
        <f t="shared" si="9"/>
        <v>1.5300065330857473</v>
      </c>
      <c r="AE24" s="356"/>
      <c r="AH24" s="233"/>
      <c r="AJ24" s="121" t="s">
        <v>160</v>
      </c>
      <c r="AK24" s="339">
        <v>32651</v>
      </c>
      <c r="AL24" s="339">
        <v>1594</v>
      </c>
      <c r="AM24" s="339">
        <v>3075</v>
      </c>
      <c r="AN24" s="339">
        <v>3441</v>
      </c>
      <c r="AO24" s="339">
        <v>2431</v>
      </c>
      <c r="AP24" s="339">
        <v>3670</v>
      </c>
      <c r="AQ24" s="339">
        <v>2457</v>
      </c>
      <c r="AR24" s="339">
        <v>3267</v>
      </c>
      <c r="AS24" s="339">
        <v>2568</v>
      </c>
      <c r="AT24" s="339">
        <v>1733</v>
      </c>
      <c r="AU24" s="339">
        <v>2446</v>
      </c>
      <c r="AV24" s="339">
        <v>3316</v>
      </c>
      <c r="AW24" s="339">
        <v>2653</v>
      </c>
      <c r="AX24" s="103"/>
      <c r="AY24" s="103"/>
    </row>
    <row r="25" spans="1:51" s="235" customFormat="1" ht="13.8">
      <c r="A25" s="263" t="s">
        <v>155</v>
      </c>
      <c r="B25" s="230">
        <f t="shared" ref="B25:M25" si="12">B80</f>
        <v>577</v>
      </c>
      <c r="C25" s="230">
        <f t="shared" si="12"/>
        <v>644</v>
      </c>
      <c r="D25" s="230">
        <f t="shared" si="12"/>
        <v>827</v>
      </c>
      <c r="E25" s="230">
        <f t="shared" si="12"/>
        <v>630</v>
      </c>
      <c r="F25" s="230">
        <f t="shared" si="12"/>
        <v>1031</v>
      </c>
      <c r="G25" s="230">
        <f t="shared" si="12"/>
        <v>682</v>
      </c>
      <c r="H25" s="230">
        <f t="shared" si="12"/>
        <v>555</v>
      </c>
      <c r="I25" s="230">
        <f t="shared" si="12"/>
        <v>324</v>
      </c>
      <c r="J25" s="230">
        <f t="shared" si="12"/>
        <v>487</v>
      </c>
      <c r="K25" s="230">
        <f t="shared" si="12"/>
        <v>464</v>
      </c>
      <c r="L25" s="230">
        <f t="shared" si="12"/>
        <v>457</v>
      </c>
      <c r="M25" s="230">
        <f t="shared" si="12"/>
        <v>316</v>
      </c>
      <c r="N25" s="98">
        <f t="shared" si="10"/>
        <v>2048</v>
      </c>
      <c r="O25" s="77">
        <f t="shared" si="2"/>
        <v>0.47956127636357676</v>
      </c>
      <c r="P25" s="90"/>
      <c r="Q25" s="263" t="s">
        <v>155</v>
      </c>
      <c r="R25" s="101">
        <f t="shared" si="3"/>
        <v>0.44962907549404652</v>
      </c>
      <c r="S25" s="101">
        <f t="shared" si="3"/>
        <v>0.49384609485832603</v>
      </c>
      <c r="T25" s="101">
        <f t="shared" si="3"/>
        <v>0.49131436990565819</v>
      </c>
      <c r="U25" s="101">
        <f t="shared" si="3"/>
        <v>0.50046074163515619</v>
      </c>
      <c r="V25" s="101">
        <f t="shared" si="4"/>
        <v>0.68971514965012515</v>
      </c>
      <c r="W25" s="101">
        <f t="shared" si="5"/>
        <v>0.49011857707509882</v>
      </c>
      <c r="X25" s="101">
        <f t="shared" si="6"/>
        <v>0.4654205137236157</v>
      </c>
      <c r="Y25" s="101">
        <f t="shared" si="7"/>
        <v>0.40608119117149405</v>
      </c>
      <c r="Z25" s="101">
        <f t="shared" si="8"/>
        <v>0.35726075633642662</v>
      </c>
      <c r="AA25" s="101">
        <f t="shared" si="8"/>
        <v>0.3336329318712925</v>
      </c>
      <c r="AB25" s="101">
        <f t="shared" si="8"/>
        <v>0.32802888376867145</v>
      </c>
      <c r="AC25" s="101">
        <f t="shared" si="8"/>
        <v>0.28433630866685861</v>
      </c>
      <c r="AD25" s="101">
        <f t="shared" si="9"/>
        <v>0.47956127636357676</v>
      </c>
      <c r="AE25" s="356"/>
      <c r="AH25" s="233"/>
      <c r="AI25" s="103"/>
      <c r="AJ25" s="121" t="s">
        <v>40</v>
      </c>
      <c r="AK25" s="339">
        <v>174580</v>
      </c>
      <c r="AL25" s="339">
        <v>17932</v>
      </c>
      <c r="AM25" s="339">
        <v>15309</v>
      </c>
      <c r="AN25" s="339">
        <v>17381</v>
      </c>
      <c r="AO25" s="339">
        <v>15366</v>
      </c>
      <c r="AP25" s="339">
        <v>14697</v>
      </c>
      <c r="AQ25" s="339">
        <v>13015</v>
      </c>
      <c r="AR25" s="339">
        <v>14343</v>
      </c>
      <c r="AS25" s="339">
        <v>8547</v>
      </c>
      <c r="AT25" s="339">
        <v>16137</v>
      </c>
      <c r="AU25" s="339">
        <v>16237</v>
      </c>
      <c r="AV25" s="339">
        <v>15093</v>
      </c>
      <c r="AW25" s="339">
        <v>10523</v>
      </c>
      <c r="AX25" s="103"/>
      <c r="AY25" s="103"/>
    </row>
    <row r="26" spans="1:51" ht="13.8">
      <c r="A26" s="263" t="s">
        <v>65</v>
      </c>
      <c r="B26" s="230">
        <f>VLOOKUP($A26,$AJ:$AW,3,FALSE)</f>
        <v>321</v>
      </c>
      <c r="C26" s="230">
        <f>VLOOKUP($A26,$AJ:$AW,4,FALSE)</f>
        <v>261</v>
      </c>
      <c r="D26" s="230">
        <f>VLOOKUP($A26,$AJ:$AW,5,FALSE)</f>
        <v>469</v>
      </c>
      <c r="E26" s="230">
        <f>VLOOKUP($A26,$AJ:$AW,6,FALSE)</f>
        <v>324</v>
      </c>
      <c r="F26" s="230">
        <f>VLOOKUP($A26,$AJ:$AW,7,FALSE)</f>
        <v>373</v>
      </c>
      <c r="G26" s="230">
        <f>VLOOKUP($A26,$AJ:$AW,8,FALSE)</f>
        <v>475</v>
      </c>
      <c r="H26" s="230">
        <f>VLOOKUP($A26,$AJ:$AW,9,FALSE)</f>
        <v>334</v>
      </c>
      <c r="I26" s="230">
        <f>VLOOKUP($A26,$AJ:$AW,10,FALSE)</f>
        <v>142</v>
      </c>
      <c r="J26" s="230">
        <f>VLOOKUP($A26,$AJ:$AW,11,FALSE)</f>
        <v>364</v>
      </c>
      <c r="K26" s="230">
        <f>VLOOKUP($A26,$AJ:$AW,12,FALSE)</f>
        <v>309</v>
      </c>
      <c r="L26" s="230">
        <f>VLOOKUP($A26,$AJ:$AW,13,FALSE)</f>
        <v>274</v>
      </c>
      <c r="M26" s="230">
        <f>VLOOKUP($A26,$AJ:$AW,14,FALSE)</f>
        <v>195</v>
      </c>
      <c r="N26" s="98">
        <f t="shared" si="10"/>
        <v>1051</v>
      </c>
      <c r="O26" s="77">
        <f t="shared" si="2"/>
        <v>0.24610297922759727</v>
      </c>
      <c r="Q26" s="263" t="s">
        <v>65</v>
      </c>
      <c r="R26" s="280">
        <f t="shared" si="3"/>
        <v>0.25014026556947822</v>
      </c>
      <c r="S26" s="280">
        <f t="shared" si="3"/>
        <v>0.20014569993481846</v>
      </c>
      <c r="T26" s="280">
        <f t="shared" si="3"/>
        <v>0.27862931013996817</v>
      </c>
      <c r="U26" s="280">
        <f t="shared" si="3"/>
        <v>0.25737980998379462</v>
      </c>
      <c r="V26" s="280">
        <f t="shared" si="4"/>
        <v>0.24952837130892014</v>
      </c>
      <c r="W26" s="280">
        <f t="shared" si="5"/>
        <v>0.34135824649658641</v>
      </c>
      <c r="X26" s="280">
        <f t="shared" si="6"/>
        <v>0.28009090375439216</v>
      </c>
      <c r="Y26" s="280">
        <f t="shared" si="7"/>
        <v>0.17797385538997582</v>
      </c>
      <c r="Z26" s="280">
        <f t="shared" si="8"/>
        <v>0.26702857352455711</v>
      </c>
      <c r="AA26" s="280">
        <f t="shared" si="8"/>
        <v>0.22218227575049435</v>
      </c>
      <c r="AB26" s="280">
        <f t="shared" si="8"/>
        <v>0.19667377276283582</v>
      </c>
      <c r="AC26" s="280">
        <f t="shared" si="8"/>
        <v>0.17546069680391591</v>
      </c>
      <c r="AD26" s="280">
        <f t="shared" si="9"/>
        <v>0.24610297922759727</v>
      </c>
      <c r="AE26" s="356"/>
      <c r="AH26" s="233"/>
      <c r="AJ26" s="121" t="s">
        <v>45</v>
      </c>
      <c r="AK26" s="339">
        <v>81742</v>
      </c>
      <c r="AL26" s="339">
        <v>6460</v>
      </c>
      <c r="AM26" s="339">
        <v>7441</v>
      </c>
      <c r="AN26" s="339">
        <v>9799</v>
      </c>
      <c r="AO26" s="339">
        <v>7383</v>
      </c>
      <c r="AP26" s="339">
        <v>8402</v>
      </c>
      <c r="AQ26" s="339">
        <v>7495</v>
      </c>
      <c r="AR26" s="339">
        <v>5615</v>
      </c>
      <c r="AS26" s="339">
        <v>3955</v>
      </c>
      <c r="AT26" s="339">
        <v>6668</v>
      </c>
      <c r="AU26" s="339">
        <v>6821</v>
      </c>
      <c r="AV26" s="339">
        <v>6360</v>
      </c>
      <c r="AW26" s="339">
        <v>5343</v>
      </c>
    </row>
    <row r="27" spans="1:51" ht="13.8">
      <c r="A27" s="272" t="s">
        <v>121</v>
      </c>
      <c r="B27" s="99">
        <f t="shared" ref="B27:M27" si="13">SUM(B28:B34)</f>
        <v>20539</v>
      </c>
      <c r="C27" s="99">
        <f t="shared" si="13"/>
        <v>22526</v>
      </c>
      <c r="D27" s="99">
        <f t="shared" ref="D27" si="14">SUM(D28:D34)</f>
        <v>25965</v>
      </c>
      <c r="E27" s="99">
        <f t="shared" si="13"/>
        <v>23475</v>
      </c>
      <c r="F27" s="99">
        <f t="shared" si="13"/>
        <v>24133</v>
      </c>
      <c r="G27" s="99">
        <f t="shared" si="13"/>
        <v>24495</v>
      </c>
      <c r="H27" s="99">
        <f t="shared" si="13"/>
        <v>21384</v>
      </c>
      <c r="I27" s="99">
        <f t="shared" si="13"/>
        <v>13084</v>
      </c>
      <c r="J27" s="99">
        <f t="shared" si="13"/>
        <v>22285</v>
      </c>
      <c r="K27" s="99">
        <f t="shared" si="13"/>
        <v>21948</v>
      </c>
      <c r="L27" s="99">
        <f t="shared" si="13"/>
        <v>21490</v>
      </c>
      <c r="M27" s="99">
        <f t="shared" si="13"/>
        <v>21331</v>
      </c>
      <c r="N27" s="99">
        <f t="shared" si="10"/>
        <v>69030</v>
      </c>
      <c r="O27" s="273">
        <f t="shared" si="2"/>
        <v>16.16411860711802</v>
      </c>
      <c r="Q27" s="272" t="s">
        <v>121</v>
      </c>
      <c r="R27" s="277">
        <f t="shared" si="3"/>
        <v>16.005080730627768</v>
      </c>
      <c r="S27" s="277">
        <f t="shared" si="3"/>
        <v>17.273877535370577</v>
      </c>
      <c r="T27" s="277">
        <f t="shared" si="3"/>
        <v>15.425607756469667</v>
      </c>
      <c r="U27" s="277">
        <f t="shared" si="3"/>
        <v>18.648120491881414</v>
      </c>
      <c r="V27" s="277">
        <f t="shared" si="4"/>
        <v>16.144418726000456</v>
      </c>
      <c r="W27" s="277">
        <f t="shared" si="5"/>
        <v>17.603305785123968</v>
      </c>
      <c r="X27" s="277">
        <f t="shared" si="6"/>
        <v>17.932526604442877</v>
      </c>
      <c r="Y27" s="277">
        <f t="shared" si="7"/>
        <v>16.398661436073546</v>
      </c>
      <c r="Z27" s="277">
        <f t="shared" si="8"/>
        <v>16.348164178557017</v>
      </c>
      <c r="AA27" s="277">
        <f t="shared" si="8"/>
        <v>15.781412906705015</v>
      </c>
      <c r="AB27" s="277">
        <f t="shared" si="8"/>
        <v>15.425253199537744</v>
      </c>
      <c r="AC27" s="277">
        <f t="shared" si="8"/>
        <v>19.193600633458104</v>
      </c>
      <c r="AD27" s="277">
        <f t="shared" si="9"/>
        <v>16.16411860711802</v>
      </c>
      <c r="AE27" s="356"/>
      <c r="AH27" s="233"/>
      <c r="AJ27" s="121" t="s">
        <v>46</v>
      </c>
      <c r="AK27" s="339">
        <v>6943</v>
      </c>
      <c r="AL27" s="339">
        <v>483</v>
      </c>
      <c r="AM27" s="339">
        <v>475</v>
      </c>
      <c r="AN27" s="339">
        <v>632</v>
      </c>
      <c r="AO27" s="339">
        <v>313</v>
      </c>
      <c r="AP27" s="339">
        <v>475</v>
      </c>
      <c r="AQ27" s="339">
        <v>476</v>
      </c>
      <c r="AR27" s="339">
        <v>481</v>
      </c>
      <c r="AS27" s="339">
        <v>385</v>
      </c>
      <c r="AT27" s="339">
        <v>910</v>
      </c>
      <c r="AU27" s="339">
        <v>933</v>
      </c>
      <c r="AV27" s="339">
        <v>872</v>
      </c>
      <c r="AW27" s="339">
        <v>508</v>
      </c>
    </row>
    <row r="28" spans="1:51" ht="13.8">
      <c r="A28" s="263" t="s">
        <v>62</v>
      </c>
      <c r="B28" s="185">
        <f t="shared" ref="B28:B33" si="15">VLOOKUP($A28,$AJ:$AW,3,FALSE)</f>
        <v>11005</v>
      </c>
      <c r="C28" s="185">
        <f t="shared" ref="C28:C33" si="16">VLOOKUP($A28,$AJ:$AW,4,FALSE)</f>
        <v>11382</v>
      </c>
      <c r="D28" s="185">
        <f t="shared" ref="D28:D33" si="17">VLOOKUP($A28,$AJ:$AW,5,FALSE)</f>
        <v>11711</v>
      </c>
      <c r="E28" s="185">
        <f t="shared" ref="E28:E33" si="18">VLOOKUP($A28,$AJ:$AW,6,FALSE)</f>
        <v>11651</v>
      </c>
      <c r="F28" s="185">
        <f t="shared" ref="F28:F33" si="19">VLOOKUP($A28,$AJ:$AW,7,FALSE)</f>
        <v>11094</v>
      </c>
      <c r="G28" s="185">
        <f t="shared" ref="G28:G33" si="20">VLOOKUP($A28,$AJ:$AW,8,FALSE)</f>
        <v>11416</v>
      </c>
      <c r="H28" s="185">
        <f t="shared" ref="H28:H33" si="21">VLOOKUP($A28,$AJ:$AW,9,FALSE)</f>
        <v>9232</v>
      </c>
      <c r="I28" s="185">
        <f t="shared" ref="I28:I33" si="22">VLOOKUP($A28,$AJ:$AW,10,FALSE)</f>
        <v>5567</v>
      </c>
      <c r="J28" s="185">
        <f t="shared" ref="J28:J33" si="23">VLOOKUP($A28,$AJ:$AW,11,FALSE)</f>
        <v>10130</v>
      </c>
      <c r="K28" s="185">
        <f t="shared" ref="K28:K33" si="24">VLOOKUP($A28,$AJ:$AW,12,FALSE)</f>
        <v>9753</v>
      </c>
      <c r="L28" s="185">
        <f t="shared" ref="L28:L33" si="25">VLOOKUP($A28,$AJ:$AW,13,FALSE)</f>
        <v>9101</v>
      </c>
      <c r="M28" s="185">
        <f t="shared" ref="M28:M33" si="26">VLOOKUP($A28,$AJ:$AW,14,FALSE)</f>
        <v>10752</v>
      </c>
      <c r="N28" s="98">
        <f t="shared" si="10"/>
        <v>34098</v>
      </c>
      <c r="O28" s="77">
        <f t="shared" si="2"/>
        <v>7.9844142585181839</v>
      </c>
      <c r="Q28" s="263" t="s">
        <v>62</v>
      </c>
      <c r="R28" s="101">
        <f t="shared" si="3"/>
        <v>8.5756810672651334</v>
      </c>
      <c r="S28" s="101">
        <f t="shared" si="3"/>
        <v>8.7281929373873712</v>
      </c>
      <c r="T28" s="101">
        <f t="shared" si="3"/>
        <v>6.9574154606592051</v>
      </c>
      <c r="U28" s="101">
        <f t="shared" si="3"/>
        <v>9.2553461917320714</v>
      </c>
      <c r="V28" s="101">
        <f t="shared" si="4"/>
        <v>7.4216293600567296</v>
      </c>
      <c r="W28" s="101">
        <f t="shared" si="5"/>
        <v>8.2040962989579587</v>
      </c>
      <c r="X28" s="101">
        <f t="shared" si="6"/>
        <v>7.7419138426962517</v>
      </c>
      <c r="Y28" s="101">
        <f t="shared" si="7"/>
        <v>6.977327133492925</v>
      </c>
      <c r="Z28" s="101">
        <f t="shared" si="8"/>
        <v>7.4313171697905593</v>
      </c>
      <c r="AA28" s="101">
        <f t="shared" si="8"/>
        <v>7.0127628977170593</v>
      </c>
      <c r="AB28" s="101">
        <f t="shared" si="8"/>
        <v>6.5325839631918567</v>
      </c>
      <c r="AC28" s="101">
        <f t="shared" si="8"/>
        <v>9.6746328822343806</v>
      </c>
      <c r="AD28" s="101">
        <f t="shared" si="9"/>
        <v>7.9844142585181839</v>
      </c>
      <c r="AE28" s="356"/>
      <c r="AH28" s="233"/>
      <c r="AJ28" s="121" t="s">
        <v>47</v>
      </c>
      <c r="AK28" s="339">
        <v>48890</v>
      </c>
      <c r="AL28" s="339">
        <v>3990</v>
      </c>
      <c r="AM28" s="339">
        <v>3624</v>
      </c>
      <c r="AN28" s="339">
        <v>4952</v>
      </c>
      <c r="AO28" s="339">
        <v>3728</v>
      </c>
      <c r="AP28" s="339">
        <v>4353</v>
      </c>
      <c r="AQ28" s="339">
        <v>4723</v>
      </c>
      <c r="AR28" s="339">
        <v>3881</v>
      </c>
      <c r="AS28" s="339">
        <v>2570</v>
      </c>
      <c r="AT28" s="339">
        <v>4041</v>
      </c>
      <c r="AU28" s="339">
        <v>4324</v>
      </c>
      <c r="AV28" s="339">
        <v>4646</v>
      </c>
      <c r="AW28" s="339">
        <v>4058</v>
      </c>
    </row>
    <row r="29" spans="1:51" ht="13.8">
      <c r="A29" s="263" t="s">
        <v>42</v>
      </c>
      <c r="B29" s="185">
        <f t="shared" si="15"/>
        <v>4610</v>
      </c>
      <c r="C29" s="185">
        <f t="shared" si="16"/>
        <v>5565</v>
      </c>
      <c r="D29" s="185">
        <f t="shared" si="17"/>
        <v>6869</v>
      </c>
      <c r="E29" s="185">
        <f t="shared" si="18"/>
        <v>6416</v>
      </c>
      <c r="F29" s="185">
        <f t="shared" si="19"/>
        <v>6429</v>
      </c>
      <c r="G29" s="185">
        <f t="shared" si="20"/>
        <v>6534</v>
      </c>
      <c r="H29" s="185">
        <f t="shared" si="21"/>
        <v>5931</v>
      </c>
      <c r="I29" s="185">
        <f t="shared" si="22"/>
        <v>3529</v>
      </c>
      <c r="J29" s="185">
        <f t="shared" si="23"/>
        <v>5514</v>
      </c>
      <c r="K29" s="185">
        <f t="shared" si="24"/>
        <v>5784</v>
      </c>
      <c r="L29" s="185">
        <f t="shared" si="25"/>
        <v>5664</v>
      </c>
      <c r="M29" s="185">
        <f t="shared" si="26"/>
        <v>4091</v>
      </c>
      <c r="N29" s="98">
        <f t="shared" si="10"/>
        <v>17044</v>
      </c>
      <c r="O29" s="77">
        <f t="shared" si="2"/>
        <v>3.99103632536172</v>
      </c>
      <c r="Q29" s="263" t="s">
        <v>42</v>
      </c>
      <c r="R29" s="101">
        <f t="shared" si="3"/>
        <v>3.5923570849697648</v>
      </c>
      <c r="S29" s="101">
        <f t="shared" si="3"/>
        <v>4.2674744066561869</v>
      </c>
      <c r="T29" s="101">
        <f t="shared" si="3"/>
        <v>4.0808203227109621</v>
      </c>
      <c r="U29" s="101">
        <f t="shared" si="3"/>
        <v>5.096755743382797</v>
      </c>
      <c r="V29" s="101">
        <f t="shared" si="4"/>
        <v>4.3008522765282775</v>
      </c>
      <c r="W29" s="101">
        <f t="shared" si="5"/>
        <v>4.695652173913043</v>
      </c>
      <c r="X29" s="101">
        <f t="shared" si="6"/>
        <v>4.9737100304410173</v>
      </c>
      <c r="Y29" s="101">
        <f t="shared" si="7"/>
        <v>4.4230263075438359</v>
      </c>
      <c r="Z29" s="101">
        <f t="shared" si="8"/>
        <v>4.0450427319077136</v>
      </c>
      <c r="AA29" s="101">
        <f t="shared" si="8"/>
        <v>4.1589070645335253</v>
      </c>
      <c r="AB29" s="101">
        <f t="shared" si="8"/>
        <v>4.0655483537543873</v>
      </c>
      <c r="AC29" s="101">
        <f t="shared" si="8"/>
        <v>3.6810754391016416</v>
      </c>
      <c r="AD29" s="101">
        <f t="shared" si="9"/>
        <v>3.99103632536172</v>
      </c>
      <c r="AE29" s="356"/>
      <c r="AH29" s="233"/>
      <c r="AJ29" s="121" t="s">
        <v>94</v>
      </c>
      <c r="AK29" s="339">
        <v>1754</v>
      </c>
      <c r="AL29" s="339">
        <v>107</v>
      </c>
      <c r="AM29" s="339">
        <v>107</v>
      </c>
      <c r="AN29" s="339">
        <v>131</v>
      </c>
      <c r="AO29" s="339">
        <v>127</v>
      </c>
      <c r="AP29" s="339">
        <v>228</v>
      </c>
      <c r="AQ29" s="339">
        <v>255</v>
      </c>
      <c r="AR29" s="339">
        <v>181</v>
      </c>
      <c r="AS29" s="339">
        <v>99</v>
      </c>
      <c r="AT29" s="339">
        <v>202</v>
      </c>
      <c r="AU29" s="339">
        <v>162</v>
      </c>
      <c r="AV29" s="339">
        <v>113</v>
      </c>
      <c r="AW29" s="339">
        <v>42</v>
      </c>
    </row>
    <row r="30" spans="1:51" ht="13.8">
      <c r="A30" s="263" t="s">
        <v>58</v>
      </c>
      <c r="B30" s="185">
        <f t="shared" si="15"/>
        <v>2548</v>
      </c>
      <c r="C30" s="185">
        <f t="shared" si="16"/>
        <v>2683</v>
      </c>
      <c r="D30" s="185">
        <f t="shared" si="17"/>
        <v>3216</v>
      </c>
      <c r="E30" s="185">
        <f t="shared" si="18"/>
        <v>2883</v>
      </c>
      <c r="F30" s="185">
        <f t="shared" si="19"/>
        <v>3016</v>
      </c>
      <c r="G30" s="185">
        <f t="shared" si="20"/>
        <v>3105</v>
      </c>
      <c r="H30" s="185">
        <f t="shared" si="21"/>
        <v>2898</v>
      </c>
      <c r="I30" s="185">
        <f t="shared" si="22"/>
        <v>1946</v>
      </c>
      <c r="J30" s="185">
        <f t="shared" si="23"/>
        <v>3067</v>
      </c>
      <c r="K30" s="185">
        <f t="shared" si="24"/>
        <v>2688</v>
      </c>
      <c r="L30" s="185">
        <f t="shared" si="25"/>
        <v>3256</v>
      </c>
      <c r="M30" s="185">
        <f t="shared" si="26"/>
        <v>2380</v>
      </c>
      <c r="N30" s="98">
        <f t="shared" si="10"/>
        <v>8447</v>
      </c>
      <c r="O30" s="77">
        <f t="shared" si="2"/>
        <v>1.9779561042202798</v>
      </c>
      <c r="Q30" s="263" t="s">
        <v>58</v>
      </c>
      <c r="R30" s="101">
        <f t="shared" si="3"/>
        <v>1.985537061280469</v>
      </c>
      <c r="S30" s="101">
        <f t="shared" si="3"/>
        <v>2.0574364479889575</v>
      </c>
      <c r="T30" s="101">
        <f t="shared" si="3"/>
        <v>1.9106009838169247</v>
      </c>
      <c r="U30" s="101">
        <f t="shared" si="3"/>
        <v>2.2902036795780241</v>
      </c>
      <c r="V30" s="101">
        <f t="shared" si="4"/>
        <v>2.0176342302083197</v>
      </c>
      <c r="W30" s="101">
        <f t="shared" si="5"/>
        <v>2.2314049586776861</v>
      </c>
      <c r="X30" s="101">
        <f t="shared" si="6"/>
        <v>2.4302498176054743</v>
      </c>
      <c r="Y30" s="101">
        <f t="shared" si="7"/>
        <v>2.4389938210485416</v>
      </c>
      <c r="Z30" s="101">
        <f t="shared" si="8"/>
        <v>2.2499358104390565</v>
      </c>
      <c r="AA30" s="101">
        <f t="shared" si="8"/>
        <v>1.9327700880819703</v>
      </c>
      <c r="AB30" s="101">
        <f t="shared" si="8"/>
        <v>2.3371160734153045</v>
      </c>
      <c r="AC30" s="101">
        <f t="shared" si="8"/>
        <v>2.1415202994529223</v>
      </c>
      <c r="AD30" s="101">
        <f t="shared" si="9"/>
        <v>1.9779561042202798</v>
      </c>
      <c r="AE30" s="356"/>
      <c r="AH30" s="233"/>
      <c r="AJ30" s="121" t="s">
        <v>48</v>
      </c>
      <c r="AK30" s="339">
        <v>46876</v>
      </c>
      <c r="AL30" s="339">
        <v>3680</v>
      </c>
      <c r="AM30" s="339">
        <v>4056</v>
      </c>
      <c r="AN30" s="339">
        <v>4768</v>
      </c>
      <c r="AO30" s="339">
        <v>3858</v>
      </c>
      <c r="AP30" s="339">
        <v>4784</v>
      </c>
      <c r="AQ30" s="339">
        <v>4082</v>
      </c>
      <c r="AR30" s="339">
        <v>3886</v>
      </c>
      <c r="AS30" s="339">
        <v>2737</v>
      </c>
      <c r="AT30" s="339">
        <v>4149</v>
      </c>
      <c r="AU30" s="339">
        <v>4251</v>
      </c>
      <c r="AV30" s="339">
        <v>3844</v>
      </c>
      <c r="AW30" s="339">
        <v>2781</v>
      </c>
    </row>
    <row r="31" spans="1:51" ht="13.8">
      <c r="A31" s="263" t="s">
        <v>57</v>
      </c>
      <c r="B31" s="185">
        <f t="shared" si="15"/>
        <v>831</v>
      </c>
      <c r="C31" s="185">
        <f t="shared" si="16"/>
        <v>1106</v>
      </c>
      <c r="D31" s="185">
        <f t="shared" si="17"/>
        <v>1514</v>
      </c>
      <c r="E31" s="185">
        <f t="shared" si="18"/>
        <v>877</v>
      </c>
      <c r="F31" s="185">
        <f t="shared" si="19"/>
        <v>1310</v>
      </c>
      <c r="G31" s="185">
        <f t="shared" si="20"/>
        <v>1275</v>
      </c>
      <c r="H31" s="185">
        <f t="shared" si="21"/>
        <v>1024</v>
      </c>
      <c r="I31" s="185">
        <f t="shared" si="22"/>
        <v>566</v>
      </c>
      <c r="J31" s="185">
        <f t="shared" si="23"/>
        <v>1010</v>
      </c>
      <c r="K31" s="185">
        <f t="shared" si="24"/>
        <v>1126</v>
      </c>
      <c r="L31" s="185">
        <f t="shared" si="25"/>
        <v>1459</v>
      </c>
      <c r="M31" s="185">
        <f t="shared" si="26"/>
        <v>1913</v>
      </c>
      <c r="N31" s="98">
        <f t="shared" si="10"/>
        <v>3451</v>
      </c>
      <c r="O31" s="77">
        <f t="shared" si="2"/>
        <v>0.80808884996616381</v>
      </c>
      <c r="Q31" s="263" t="s">
        <v>57</v>
      </c>
      <c r="R31" s="101">
        <f t="shared" si="3"/>
        <v>0.64755937909107908</v>
      </c>
      <c r="S31" s="101">
        <f t="shared" si="3"/>
        <v>0.84812698899582073</v>
      </c>
      <c r="T31" s="101">
        <f t="shared" si="3"/>
        <v>0.8994558114113258</v>
      </c>
      <c r="U31" s="101">
        <f t="shared" si="3"/>
        <v>0.69667312764132061</v>
      </c>
      <c r="V31" s="101">
        <f t="shared" si="4"/>
        <v>0.87635969548173021</v>
      </c>
      <c r="W31" s="101">
        <f t="shared" si="5"/>
        <v>0.91627739849083722</v>
      </c>
      <c r="X31" s="101">
        <f t="shared" si="6"/>
        <v>0.85872181270807646</v>
      </c>
      <c r="Y31" s="101">
        <f t="shared" si="7"/>
        <v>0.7093887475403261</v>
      </c>
      <c r="Z31" s="101">
        <f t="shared" si="8"/>
        <v>0.74093093203242488</v>
      </c>
      <c r="AA31" s="101">
        <f t="shared" si="8"/>
        <v>0.80963508898076586</v>
      </c>
      <c r="AB31" s="101">
        <f t="shared" si="8"/>
        <v>1.0472519505875091</v>
      </c>
      <c r="AC31" s="101">
        <f t="shared" si="8"/>
        <v>1.7213144255686725</v>
      </c>
      <c r="AD31" s="101">
        <f t="shared" si="9"/>
        <v>0.80808884996616381</v>
      </c>
      <c r="AE31" s="356"/>
      <c r="AH31" s="233"/>
      <c r="AJ31" s="121" t="s">
        <v>148</v>
      </c>
      <c r="AK31" s="339">
        <v>44884</v>
      </c>
      <c r="AL31" s="339">
        <v>3582</v>
      </c>
      <c r="AM31" s="339">
        <v>2457</v>
      </c>
      <c r="AN31" s="339">
        <v>5059</v>
      </c>
      <c r="AO31" s="339">
        <v>3721</v>
      </c>
      <c r="AP31" s="339">
        <v>4701</v>
      </c>
      <c r="AQ31" s="339">
        <v>4505</v>
      </c>
      <c r="AR31" s="339">
        <v>3353</v>
      </c>
      <c r="AS31" s="339">
        <v>2490</v>
      </c>
      <c r="AT31" s="339">
        <v>3789</v>
      </c>
      <c r="AU31" s="339">
        <v>4223</v>
      </c>
      <c r="AV31" s="339">
        <v>3998</v>
      </c>
      <c r="AW31" s="339">
        <v>3006</v>
      </c>
    </row>
    <row r="32" spans="1:51" ht="13.8">
      <c r="A32" s="263" t="s">
        <v>180</v>
      </c>
      <c r="B32" s="186">
        <f t="shared" si="15"/>
        <v>836</v>
      </c>
      <c r="C32" s="186">
        <f t="shared" si="16"/>
        <v>1112</v>
      </c>
      <c r="D32" s="186">
        <f t="shared" si="17"/>
        <v>1840</v>
      </c>
      <c r="E32" s="186">
        <f t="shared" si="18"/>
        <v>1034</v>
      </c>
      <c r="F32" s="186">
        <f t="shared" si="19"/>
        <v>1549</v>
      </c>
      <c r="G32" s="186">
        <f t="shared" si="20"/>
        <v>1633</v>
      </c>
      <c r="H32" s="186">
        <f t="shared" si="21"/>
        <v>1640</v>
      </c>
      <c r="I32" s="186">
        <f t="shared" si="22"/>
        <v>1065</v>
      </c>
      <c r="J32" s="186">
        <f t="shared" si="23"/>
        <v>1848</v>
      </c>
      <c r="K32" s="186">
        <f t="shared" si="24"/>
        <v>1640</v>
      </c>
      <c r="L32" s="186">
        <f t="shared" si="25"/>
        <v>1369</v>
      </c>
      <c r="M32" s="186">
        <f t="shared" si="26"/>
        <v>1569</v>
      </c>
      <c r="N32" s="98">
        <f t="shared" si="10"/>
        <v>3788</v>
      </c>
      <c r="O32" s="77">
        <f t="shared" si="2"/>
        <v>0.8870010326490374</v>
      </c>
      <c r="Q32" s="263" t="s">
        <v>180</v>
      </c>
      <c r="R32" s="278">
        <f t="shared" si="3"/>
        <v>0.65145564490991836</v>
      </c>
      <c r="S32" s="278">
        <f t="shared" si="3"/>
        <v>0.85272803956903487</v>
      </c>
      <c r="T32" s="278">
        <f t="shared" si="3"/>
        <v>1.0931299161141608</v>
      </c>
      <c r="U32" s="278">
        <f t="shared" si="3"/>
        <v>0.82139112198531994</v>
      </c>
      <c r="V32" s="278">
        <f t="shared" si="4"/>
        <v>1.0362451666421375</v>
      </c>
      <c r="W32" s="278">
        <f t="shared" si="5"/>
        <v>1.1735537190082646</v>
      </c>
      <c r="X32" s="278">
        <f t="shared" si="6"/>
        <v>1.3752966531652788</v>
      </c>
      <c r="Y32" s="278">
        <f t="shared" si="7"/>
        <v>1.3348039154248186</v>
      </c>
      <c r="Z32" s="278">
        <f t="shared" si="8"/>
        <v>1.3556835271246745</v>
      </c>
      <c r="AA32" s="278">
        <f t="shared" si="8"/>
        <v>1.1792198454071545</v>
      </c>
      <c r="AB32" s="278">
        <f t="shared" si="8"/>
        <v>0.98265107632234394</v>
      </c>
      <c r="AC32" s="278">
        <f t="shared" si="8"/>
        <v>1.411783760437662</v>
      </c>
      <c r="AD32" s="278">
        <f t="shared" si="9"/>
        <v>0.8870010326490374</v>
      </c>
      <c r="AE32" s="356"/>
      <c r="AH32" s="233"/>
      <c r="AJ32" s="121" t="s">
        <v>49</v>
      </c>
      <c r="AK32" s="339">
        <v>10326</v>
      </c>
      <c r="AL32" s="339">
        <v>872</v>
      </c>
      <c r="AM32" s="339">
        <v>889</v>
      </c>
      <c r="AN32" s="339">
        <v>743</v>
      </c>
      <c r="AO32" s="339">
        <v>513</v>
      </c>
      <c r="AP32" s="339">
        <v>859</v>
      </c>
      <c r="AQ32" s="339">
        <v>1128</v>
      </c>
      <c r="AR32" s="339">
        <v>942</v>
      </c>
      <c r="AS32" s="339">
        <v>503</v>
      </c>
      <c r="AT32" s="339">
        <v>1241</v>
      </c>
      <c r="AU32" s="339">
        <v>1181</v>
      </c>
      <c r="AV32" s="339">
        <v>941</v>
      </c>
      <c r="AW32" s="339">
        <v>514</v>
      </c>
      <c r="AX32" s="236"/>
      <c r="AY32" s="236"/>
    </row>
    <row r="33" spans="1:51" ht="13.8">
      <c r="A33" s="263" t="s">
        <v>108</v>
      </c>
      <c r="B33" s="186">
        <f t="shared" si="15"/>
        <v>672</v>
      </c>
      <c r="C33" s="186">
        <f t="shared" si="16"/>
        <v>639</v>
      </c>
      <c r="D33" s="186">
        <f t="shared" si="17"/>
        <v>787</v>
      </c>
      <c r="E33" s="186">
        <f t="shared" si="18"/>
        <v>574</v>
      </c>
      <c r="F33" s="186">
        <f t="shared" si="19"/>
        <v>686</v>
      </c>
      <c r="G33" s="186">
        <f t="shared" si="20"/>
        <v>491</v>
      </c>
      <c r="H33" s="186">
        <f t="shared" si="21"/>
        <v>625</v>
      </c>
      <c r="I33" s="186">
        <f t="shared" si="22"/>
        <v>392</v>
      </c>
      <c r="J33" s="186">
        <f t="shared" si="23"/>
        <v>693</v>
      </c>
      <c r="K33" s="186">
        <f t="shared" si="24"/>
        <v>938</v>
      </c>
      <c r="L33" s="186">
        <f t="shared" si="25"/>
        <v>616</v>
      </c>
      <c r="M33" s="186">
        <f t="shared" si="26"/>
        <v>599</v>
      </c>
      <c r="N33" s="98">
        <f t="shared" si="10"/>
        <v>2098</v>
      </c>
      <c r="O33" s="77">
        <f t="shared" si="2"/>
        <v>0.4912693153372969</v>
      </c>
      <c r="Q33" s="263" t="s">
        <v>108</v>
      </c>
      <c r="R33" s="278">
        <f t="shared" si="3"/>
        <v>0.5236581260519918</v>
      </c>
      <c r="S33" s="278">
        <f t="shared" si="3"/>
        <v>0.49001188604731416</v>
      </c>
      <c r="T33" s="278">
        <f t="shared" si="3"/>
        <v>0.46755067607708944</v>
      </c>
      <c r="U33" s="278">
        <f t="shared" si="3"/>
        <v>0.45597534237869786</v>
      </c>
      <c r="V33" s="278">
        <f t="shared" si="4"/>
        <v>0.45891813061104353</v>
      </c>
      <c r="W33" s="278">
        <f t="shared" si="5"/>
        <v>0.35285662953647146</v>
      </c>
      <c r="X33" s="278">
        <f t="shared" si="6"/>
        <v>0.52412220013920685</v>
      </c>
      <c r="Y33" s="278">
        <f t="shared" si="7"/>
        <v>0.49130810783711631</v>
      </c>
      <c r="Z33" s="278">
        <f t="shared" si="8"/>
        <v>0.50838132267175284</v>
      </c>
      <c r="AA33" s="278">
        <f t="shared" si="8"/>
        <v>0.67445622865360411</v>
      </c>
      <c r="AB33" s="278">
        <f t="shared" si="8"/>
        <v>0.44215709497046307</v>
      </c>
      <c r="AC33" s="278">
        <f t="shared" si="8"/>
        <v>0.53897926864382384</v>
      </c>
      <c r="AD33" s="278">
        <f t="shared" si="9"/>
        <v>0.4912693153372969</v>
      </c>
      <c r="AE33" s="356"/>
      <c r="AH33" s="233"/>
      <c r="AJ33" s="121" t="s">
        <v>224</v>
      </c>
      <c r="AK33" s="339">
        <v>3612</v>
      </c>
      <c r="AL33" s="339">
        <v>484</v>
      </c>
      <c r="AM33" s="339">
        <v>422</v>
      </c>
      <c r="AN33" s="339">
        <v>535</v>
      </c>
      <c r="AO33" s="339">
        <v>796</v>
      </c>
      <c r="AP33" s="339">
        <v>425</v>
      </c>
      <c r="AQ33" s="339">
        <v>323</v>
      </c>
      <c r="AR33" s="339">
        <v>175</v>
      </c>
      <c r="AS33" s="339">
        <v>11</v>
      </c>
      <c r="AT33" s="339">
        <v>65</v>
      </c>
      <c r="AU33" s="339">
        <v>125</v>
      </c>
      <c r="AV33" s="339">
        <v>180</v>
      </c>
      <c r="AW33" s="339">
        <v>71</v>
      </c>
    </row>
    <row r="34" spans="1:51" s="236" customFormat="1" ht="13.8">
      <c r="A34" s="264" t="s">
        <v>163</v>
      </c>
      <c r="B34" s="266">
        <v>37</v>
      </c>
      <c r="C34" s="266">
        <v>39</v>
      </c>
      <c r="D34" s="266">
        <v>28</v>
      </c>
      <c r="E34" s="266">
        <v>40</v>
      </c>
      <c r="F34" s="266">
        <v>49</v>
      </c>
      <c r="G34" s="266">
        <v>41</v>
      </c>
      <c r="H34" s="266">
        <v>34</v>
      </c>
      <c r="I34" s="266">
        <v>19</v>
      </c>
      <c r="J34" s="266">
        <v>23</v>
      </c>
      <c r="K34" s="266">
        <v>19</v>
      </c>
      <c r="L34" s="266">
        <v>25</v>
      </c>
      <c r="M34" s="266">
        <v>27</v>
      </c>
      <c r="N34" s="98">
        <f t="shared" si="10"/>
        <v>104</v>
      </c>
      <c r="O34" s="262">
        <f t="shared" si="2"/>
        <v>2.4352721065337882E-2</v>
      </c>
      <c r="P34" s="11"/>
      <c r="Q34" s="264" t="s">
        <v>163</v>
      </c>
      <c r="R34" s="282">
        <f t="shared" si="3"/>
        <v>2.8832367059410259E-2</v>
      </c>
      <c r="S34" s="282">
        <f t="shared" si="3"/>
        <v>2.9906828725892412E-2</v>
      </c>
      <c r="T34" s="282">
        <f t="shared" si="3"/>
        <v>1.66345856799981E-2</v>
      </c>
      <c r="U34" s="282">
        <f t="shared" si="3"/>
        <v>3.1775285183184523E-2</v>
      </c>
      <c r="V34" s="282">
        <f t="shared" si="4"/>
        <v>3.2779866472217395E-2</v>
      </c>
      <c r="W34" s="282">
        <f t="shared" si="5"/>
        <v>2.9464606539705351E-2</v>
      </c>
      <c r="X34" s="282">
        <f t="shared" si="6"/>
        <v>2.8512247687572854E-2</v>
      </c>
      <c r="Y34" s="282">
        <f t="shared" si="7"/>
        <v>2.3813403185982681E-2</v>
      </c>
      <c r="Z34" s="282">
        <f t="shared" si="8"/>
        <v>1.6872684590837399E-2</v>
      </c>
      <c r="AA34" s="282">
        <f t="shared" si="8"/>
        <v>1.3661693330936545E-2</v>
      </c>
      <c r="AB34" s="282">
        <f t="shared" si="8"/>
        <v>1.7944687295879183E-2</v>
      </c>
      <c r="AC34" s="282">
        <f t="shared" si="8"/>
        <v>2.4294558019003744E-2</v>
      </c>
      <c r="AD34" s="282">
        <f t="shared" si="9"/>
        <v>2.4352721065337882E-2</v>
      </c>
      <c r="AE34" s="356"/>
      <c r="AH34" s="233"/>
      <c r="AI34" s="103"/>
      <c r="AJ34" s="121" t="s">
        <v>65</v>
      </c>
      <c r="AK34" s="339">
        <v>3841</v>
      </c>
      <c r="AL34" s="339">
        <v>321</v>
      </c>
      <c r="AM34" s="339">
        <v>261</v>
      </c>
      <c r="AN34" s="339">
        <v>469</v>
      </c>
      <c r="AO34" s="339">
        <v>324</v>
      </c>
      <c r="AP34" s="339">
        <v>373</v>
      </c>
      <c r="AQ34" s="339">
        <v>475</v>
      </c>
      <c r="AR34" s="339">
        <v>334</v>
      </c>
      <c r="AS34" s="339">
        <v>142</v>
      </c>
      <c r="AT34" s="339">
        <v>364</v>
      </c>
      <c r="AU34" s="339">
        <v>309</v>
      </c>
      <c r="AV34" s="339">
        <v>274</v>
      </c>
      <c r="AW34" s="339">
        <v>195</v>
      </c>
      <c r="AX34" s="103"/>
      <c r="AY34" s="103"/>
    </row>
    <row r="35" spans="1:51" ht="13.8">
      <c r="A35" s="272" t="s">
        <v>122</v>
      </c>
      <c r="B35" s="99">
        <f>SUM(B36:B37)</f>
        <v>15599</v>
      </c>
      <c r="C35" s="99">
        <f t="shared" ref="C35:O35" si="27">SUM(C36:C37)</f>
        <v>14626</v>
      </c>
      <c r="D35" s="99">
        <f t="shared" ref="D35" si="28">SUM(D36:D37)</f>
        <v>15406</v>
      </c>
      <c r="E35" s="99">
        <f t="shared" si="27"/>
        <v>12605</v>
      </c>
      <c r="F35" s="99">
        <f t="shared" si="27"/>
        <v>14709</v>
      </c>
      <c r="G35" s="99">
        <f t="shared" si="27"/>
        <v>15306</v>
      </c>
      <c r="H35" s="99">
        <f t="shared" si="27"/>
        <v>12990</v>
      </c>
      <c r="I35" s="99">
        <f t="shared" si="27"/>
        <v>7624</v>
      </c>
      <c r="J35" s="99">
        <f t="shared" si="27"/>
        <v>13196</v>
      </c>
      <c r="K35" s="99">
        <f t="shared" si="27"/>
        <v>15761</v>
      </c>
      <c r="L35" s="99">
        <f t="shared" si="27"/>
        <v>16331</v>
      </c>
      <c r="M35" s="99">
        <f t="shared" si="27"/>
        <v>12363</v>
      </c>
      <c r="N35" s="99">
        <f t="shared" si="10"/>
        <v>45631</v>
      </c>
      <c r="O35" s="273">
        <f t="shared" si="27"/>
        <v>10.684990528196471</v>
      </c>
      <c r="Q35" s="272" t="s">
        <v>122</v>
      </c>
      <c r="R35" s="277">
        <f t="shared" si="3"/>
        <v>12.155570101614613</v>
      </c>
      <c r="S35" s="277">
        <f t="shared" si="3"/>
        <v>11.215827613971857</v>
      </c>
      <c r="T35" s="277">
        <f t="shared" si="3"/>
        <v>9.1525866780732397</v>
      </c>
      <c r="U35" s="277">
        <f t="shared" si="3"/>
        <v>10.013186743351021</v>
      </c>
      <c r="V35" s="277">
        <f t="shared" si="4"/>
        <v>9.8399807334662377</v>
      </c>
      <c r="W35" s="277">
        <f t="shared" si="5"/>
        <v>10.999640675530003</v>
      </c>
      <c r="X35" s="277">
        <f t="shared" si="6"/>
        <v>10.893355807693275</v>
      </c>
      <c r="Y35" s="277">
        <f t="shared" si="7"/>
        <v>9.555441362627997</v>
      </c>
      <c r="Z35" s="277">
        <f t="shared" si="8"/>
        <v>9.6805193852474041</v>
      </c>
      <c r="AA35" s="277">
        <f t="shared" si="8"/>
        <v>11.332734136257415</v>
      </c>
      <c r="AB35" s="277">
        <f t="shared" si="8"/>
        <v>11.722187529160117</v>
      </c>
      <c r="AC35" s="277">
        <f t="shared" si="8"/>
        <v>11.124208177368269</v>
      </c>
      <c r="AD35" s="277">
        <f t="shared" si="9"/>
        <v>10.684990528196469</v>
      </c>
      <c r="AE35" s="356"/>
      <c r="AH35" s="233"/>
      <c r="AJ35" s="121" t="s">
        <v>50</v>
      </c>
      <c r="AK35" s="339">
        <v>15129</v>
      </c>
      <c r="AL35" s="339">
        <v>2125</v>
      </c>
      <c r="AM35" s="339">
        <v>1335</v>
      </c>
      <c r="AN35" s="339">
        <v>1616</v>
      </c>
      <c r="AO35" s="339">
        <v>742</v>
      </c>
      <c r="AP35" s="339">
        <v>1139</v>
      </c>
      <c r="AQ35" s="339">
        <v>1159</v>
      </c>
      <c r="AR35" s="339">
        <v>1316</v>
      </c>
      <c r="AS35" s="339">
        <v>550</v>
      </c>
      <c r="AT35" s="339">
        <v>1376</v>
      </c>
      <c r="AU35" s="339">
        <v>1620</v>
      </c>
      <c r="AV35" s="339">
        <v>1290</v>
      </c>
      <c r="AW35" s="339">
        <v>861</v>
      </c>
    </row>
    <row r="36" spans="1:51" ht="13.8">
      <c r="A36" s="263" t="s">
        <v>107</v>
      </c>
      <c r="B36" s="186">
        <f>VLOOKUP($A36,$AJ:$AW,3,FALSE)</f>
        <v>8673</v>
      </c>
      <c r="C36" s="186">
        <f>VLOOKUP($A36,$AJ:$AW,4,FALSE)</f>
        <v>7803</v>
      </c>
      <c r="D36" s="186">
        <f>VLOOKUP($A36,$AJ:$AW,5,FALSE)</f>
        <v>8081</v>
      </c>
      <c r="E36" s="186">
        <f>VLOOKUP($A36,$AJ:$AW,6,FALSE)</f>
        <v>6439</v>
      </c>
      <c r="F36" s="186">
        <f>VLOOKUP($A36,$AJ:$AW,7,FALSE)</f>
        <v>7882</v>
      </c>
      <c r="G36" s="186">
        <f>VLOOKUP($A36,$AJ:$AW,8,FALSE)</f>
        <v>7803</v>
      </c>
      <c r="H36" s="186">
        <f>VLOOKUP($A36,$AJ:$AW,9,FALSE)</f>
        <v>7111</v>
      </c>
      <c r="I36" s="186">
        <f>VLOOKUP($A36,$AJ:$AW,10,FALSE)</f>
        <v>4257</v>
      </c>
      <c r="J36" s="186">
        <f>VLOOKUP($A36,$AJ:$AW,11,FALSE)</f>
        <v>6442</v>
      </c>
      <c r="K36" s="186">
        <f>VLOOKUP($A36,$AJ:$AW,12,FALSE)</f>
        <v>8076</v>
      </c>
      <c r="L36" s="186">
        <f>VLOOKUP($A36,$AJ:$AW,13,FALSE)</f>
        <v>8977</v>
      </c>
      <c r="M36" s="186">
        <f>VLOOKUP($A36,$AJ:$AW,14,FALSE)</f>
        <v>4024</v>
      </c>
      <c r="N36" s="98">
        <f t="shared" si="10"/>
        <v>24557</v>
      </c>
      <c r="O36" s="77">
        <f t="shared" ref="O36:O66" si="29">N36/N$68*100</f>
        <v>5.7502862615529073</v>
      </c>
      <c r="Q36" s="263" t="s">
        <v>107</v>
      </c>
      <c r="R36" s="278">
        <f t="shared" si="3"/>
        <v>6.7584626893585185</v>
      </c>
      <c r="S36" s="278">
        <f t="shared" si="3"/>
        <v>5.9836662704650889</v>
      </c>
      <c r="T36" s="278">
        <f t="shared" si="3"/>
        <v>4.8008602457165939</v>
      </c>
      <c r="U36" s="278">
        <f t="shared" si="3"/>
        <v>5.1150265323631281</v>
      </c>
      <c r="V36" s="278">
        <f t="shared" si="4"/>
        <v>5.2728756639595407</v>
      </c>
      <c r="W36" s="278">
        <f t="shared" si="5"/>
        <v>5.6076176787639236</v>
      </c>
      <c r="X36" s="278">
        <f t="shared" si="6"/>
        <v>5.9632527443038406</v>
      </c>
      <c r="Y36" s="278">
        <f t="shared" si="7"/>
        <v>5.3354556506699087</v>
      </c>
      <c r="Z36" s="278">
        <f t="shared" si="8"/>
        <v>4.7258188753988923</v>
      </c>
      <c r="AA36" s="278">
        <f t="shared" si="8"/>
        <v>5.8069387021391332</v>
      </c>
      <c r="AB36" s="278">
        <f t="shared" si="8"/>
        <v>6.4435783142042968</v>
      </c>
      <c r="AC36" s="278">
        <f t="shared" si="8"/>
        <v>3.6207889432767058</v>
      </c>
      <c r="AD36" s="278">
        <f t="shared" si="9"/>
        <v>5.7502862615529073</v>
      </c>
      <c r="AE36" s="356"/>
      <c r="AH36" s="233"/>
      <c r="AJ36" s="121" t="s">
        <v>51</v>
      </c>
      <c r="AK36" s="339">
        <v>52028</v>
      </c>
      <c r="AL36" s="339">
        <v>4285</v>
      </c>
      <c r="AM36" s="339">
        <v>4217</v>
      </c>
      <c r="AN36" s="339">
        <v>5183</v>
      </c>
      <c r="AO36" s="339">
        <v>3807</v>
      </c>
      <c r="AP36" s="339">
        <v>4243</v>
      </c>
      <c r="AQ36" s="339">
        <v>4134</v>
      </c>
      <c r="AR36" s="339">
        <v>3972</v>
      </c>
      <c r="AS36" s="339">
        <v>2521</v>
      </c>
      <c r="AT36" s="339">
        <v>5517</v>
      </c>
      <c r="AU36" s="339">
        <v>4686</v>
      </c>
      <c r="AV36" s="339">
        <v>4953</v>
      </c>
      <c r="AW36" s="339">
        <v>4510</v>
      </c>
    </row>
    <row r="37" spans="1:51" ht="13.8">
      <c r="A37" s="263" t="s">
        <v>56</v>
      </c>
      <c r="B37" s="186">
        <f>VLOOKUP($A37,$AJ:$AW,3,FALSE)</f>
        <v>6926</v>
      </c>
      <c r="C37" s="186">
        <f>VLOOKUP($A37,$AJ:$AW,4,FALSE)</f>
        <v>6823</v>
      </c>
      <c r="D37" s="186">
        <f>VLOOKUP($A37,$AJ:$AW,5,FALSE)</f>
        <v>7325</v>
      </c>
      <c r="E37" s="186">
        <f>VLOOKUP($A37,$AJ:$AW,6,FALSE)</f>
        <v>6166</v>
      </c>
      <c r="F37" s="186">
        <f>VLOOKUP($A37,$AJ:$AW,7,FALSE)</f>
        <v>6827</v>
      </c>
      <c r="G37" s="186">
        <f>VLOOKUP($A37,$AJ:$AW,8,FALSE)</f>
        <v>7503</v>
      </c>
      <c r="H37" s="186">
        <f>VLOOKUP($A37,$AJ:$AW,9,FALSE)</f>
        <v>5879</v>
      </c>
      <c r="I37" s="186">
        <f>VLOOKUP($A37,$AJ:$AW,10,FALSE)</f>
        <v>3367</v>
      </c>
      <c r="J37" s="186">
        <f>VLOOKUP($A37,$AJ:$AW,11,FALSE)</f>
        <v>6754</v>
      </c>
      <c r="K37" s="186">
        <f>VLOOKUP($A37,$AJ:$AW,12,FALSE)</f>
        <v>7685</v>
      </c>
      <c r="L37" s="186">
        <f>VLOOKUP($A37,$AJ:$AW,13,FALSE)</f>
        <v>7354</v>
      </c>
      <c r="M37" s="186">
        <f>VLOOKUP($A37,$AJ:$AW,14,FALSE)</f>
        <v>8339</v>
      </c>
      <c r="N37" s="98">
        <f t="shared" si="10"/>
        <v>21074</v>
      </c>
      <c r="O37" s="77">
        <f t="shared" si="29"/>
        <v>4.9347042666435632</v>
      </c>
      <c r="Q37" s="263" t="s">
        <v>56</v>
      </c>
      <c r="R37" s="278">
        <f t="shared" si="3"/>
        <v>5.3971074122560934</v>
      </c>
      <c r="S37" s="278">
        <f t="shared" si="3"/>
        <v>5.2321613435067675</v>
      </c>
      <c r="T37" s="278">
        <f t="shared" si="3"/>
        <v>4.3517264323566458</v>
      </c>
      <c r="U37" s="278">
        <f t="shared" si="3"/>
        <v>4.8981602109878937</v>
      </c>
      <c r="V37" s="278">
        <f t="shared" si="4"/>
        <v>4.567105069506697</v>
      </c>
      <c r="W37" s="278">
        <f t="shared" si="5"/>
        <v>5.3920229967660802</v>
      </c>
      <c r="X37" s="278">
        <f t="shared" si="6"/>
        <v>4.9301030633894358</v>
      </c>
      <c r="Y37" s="278">
        <f t="shared" si="7"/>
        <v>4.2199857119580884</v>
      </c>
      <c r="Z37" s="278">
        <f t="shared" si="8"/>
        <v>4.9547005098485126</v>
      </c>
      <c r="AA37" s="278">
        <f t="shared" si="8"/>
        <v>5.5257954341182813</v>
      </c>
      <c r="AB37" s="278">
        <f t="shared" si="8"/>
        <v>5.2786092149558197</v>
      </c>
      <c r="AC37" s="278">
        <f t="shared" si="8"/>
        <v>7.5034192340915631</v>
      </c>
      <c r="AD37" s="278">
        <f t="shared" si="9"/>
        <v>4.9347042666435632</v>
      </c>
      <c r="AE37" s="356"/>
      <c r="AH37" s="233"/>
      <c r="AJ37" s="121" t="s">
        <v>225</v>
      </c>
      <c r="AK37" s="339">
        <v>30263</v>
      </c>
      <c r="AL37" s="339">
        <v>1392</v>
      </c>
      <c r="AM37" s="339">
        <v>1029</v>
      </c>
      <c r="AN37" s="339">
        <v>2378</v>
      </c>
      <c r="AO37" s="339">
        <v>3029</v>
      </c>
      <c r="AP37" s="339">
        <v>3027</v>
      </c>
      <c r="AQ37" s="339">
        <v>3371</v>
      </c>
      <c r="AR37" s="339">
        <v>2469</v>
      </c>
      <c r="AS37" s="339">
        <v>1482</v>
      </c>
      <c r="AT37" s="339">
        <v>2877</v>
      </c>
      <c r="AU37" s="339">
        <v>2811</v>
      </c>
      <c r="AV37" s="339">
        <v>3080</v>
      </c>
      <c r="AW37" s="339">
        <v>3318</v>
      </c>
    </row>
    <row r="38" spans="1:51" ht="13.8">
      <c r="A38" s="272" t="s">
        <v>123</v>
      </c>
      <c r="B38" s="99">
        <f>SUM(B39:B40)</f>
        <v>9432</v>
      </c>
      <c r="C38" s="99">
        <f>SUM(C39:C40)</f>
        <v>8833</v>
      </c>
      <c r="D38" s="99">
        <f t="shared" ref="D38" si="30">SUM(D39:D40)</f>
        <v>10156</v>
      </c>
      <c r="E38" s="99">
        <f t="shared" ref="E38:M38" si="31">SUM(E39:E40)</f>
        <v>6332</v>
      </c>
      <c r="F38" s="99">
        <f t="shared" si="31"/>
        <v>11289</v>
      </c>
      <c r="G38" s="99">
        <f t="shared" si="31"/>
        <v>8238</v>
      </c>
      <c r="H38" s="99">
        <f t="shared" si="31"/>
        <v>4227</v>
      </c>
      <c r="I38" s="99">
        <f t="shared" si="31"/>
        <v>5025</v>
      </c>
      <c r="J38" s="99">
        <f t="shared" si="31"/>
        <v>10804</v>
      </c>
      <c r="K38" s="99">
        <f t="shared" si="31"/>
        <v>10254</v>
      </c>
      <c r="L38" s="99">
        <f t="shared" si="31"/>
        <v>10423</v>
      </c>
      <c r="M38" s="99">
        <f t="shared" si="31"/>
        <v>7464</v>
      </c>
      <c r="N38" s="99">
        <f t="shared" si="10"/>
        <v>28421</v>
      </c>
      <c r="O38" s="273">
        <f t="shared" si="29"/>
        <v>6.6550835134419994</v>
      </c>
      <c r="Q38" s="272" t="s">
        <v>123</v>
      </c>
      <c r="R38" s="277">
        <f t="shared" si="3"/>
        <v>7.3499158406583138</v>
      </c>
      <c r="S38" s="277">
        <f t="shared" si="3"/>
        <v>6.7735132855335305</v>
      </c>
      <c r="T38" s="277">
        <f t="shared" si="3"/>
        <v>6.0336018630735966</v>
      </c>
      <c r="U38" s="277">
        <f t="shared" si="3"/>
        <v>5.0300276444981096</v>
      </c>
      <c r="V38" s="277">
        <f t="shared" si="4"/>
        <v>7.5520798490788188</v>
      </c>
      <c r="W38" s="277">
        <f t="shared" si="5"/>
        <v>5.9202299676607977</v>
      </c>
      <c r="X38" s="277">
        <f t="shared" si="6"/>
        <v>3.5447432639814842</v>
      </c>
      <c r="Y38" s="277">
        <f t="shared" si="7"/>
        <v>6.2980184741875238</v>
      </c>
      <c r="Z38" s="277">
        <f t="shared" si="8"/>
        <v>7.9257601878003152</v>
      </c>
      <c r="AA38" s="277">
        <f t="shared" si="8"/>
        <v>7.3730001797591234</v>
      </c>
      <c r="AB38" s="277">
        <f t="shared" si="8"/>
        <v>7.4814990273979491</v>
      </c>
      <c r="AC38" s="277">
        <f t="shared" si="8"/>
        <v>6.7160955945868128</v>
      </c>
      <c r="AD38" s="277">
        <f t="shared" si="9"/>
        <v>6.6550835134419994</v>
      </c>
      <c r="AE38" s="356"/>
      <c r="AH38" s="233"/>
      <c r="AJ38" s="121" t="s">
        <v>95</v>
      </c>
      <c r="AK38" s="339">
        <v>18754</v>
      </c>
      <c r="AL38" s="339">
        <v>1609</v>
      </c>
      <c r="AM38" s="339">
        <v>1767</v>
      </c>
      <c r="AN38" s="339">
        <v>2069</v>
      </c>
      <c r="AO38" s="339">
        <v>1346</v>
      </c>
      <c r="AP38" s="339">
        <v>1996</v>
      </c>
      <c r="AQ38" s="339">
        <v>1647</v>
      </c>
      <c r="AR38" s="339">
        <v>1917</v>
      </c>
      <c r="AS38" s="339">
        <v>968</v>
      </c>
      <c r="AT38" s="339">
        <v>1201</v>
      </c>
      <c r="AU38" s="339">
        <v>1248</v>
      </c>
      <c r="AV38" s="339">
        <v>1638</v>
      </c>
      <c r="AW38" s="339">
        <v>1348</v>
      </c>
    </row>
    <row r="39" spans="1:51" ht="13.8">
      <c r="A39" s="263" t="s">
        <v>157</v>
      </c>
      <c r="B39" s="186">
        <f t="shared" ref="B39:M39" si="32">B74</f>
        <v>9208</v>
      </c>
      <c r="C39" s="186">
        <f t="shared" si="32"/>
        <v>8652</v>
      </c>
      <c r="D39" s="186">
        <f t="shared" si="32"/>
        <v>9865</v>
      </c>
      <c r="E39" s="186">
        <f t="shared" si="32"/>
        <v>6036</v>
      </c>
      <c r="F39" s="186">
        <f t="shared" si="32"/>
        <v>10719</v>
      </c>
      <c r="G39" s="186">
        <f t="shared" si="32"/>
        <v>7843</v>
      </c>
      <c r="H39" s="186">
        <f t="shared" si="32"/>
        <v>4011</v>
      </c>
      <c r="I39" s="186">
        <f t="shared" si="32"/>
        <v>4885</v>
      </c>
      <c r="J39" s="186">
        <f t="shared" si="32"/>
        <v>10318</v>
      </c>
      <c r="K39" s="186">
        <f t="shared" si="32"/>
        <v>9900</v>
      </c>
      <c r="L39" s="186">
        <f t="shared" si="32"/>
        <v>10089</v>
      </c>
      <c r="M39" s="186">
        <f t="shared" si="32"/>
        <v>7188</v>
      </c>
      <c r="N39" s="98">
        <f t="shared" si="10"/>
        <v>27725</v>
      </c>
      <c r="O39" s="77">
        <f t="shared" si="29"/>
        <v>6.4921076109278149</v>
      </c>
      <c r="Q39" s="263" t="s">
        <v>157</v>
      </c>
      <c r="R39" s="278">
        <f t="shared" si="3"/>
        <v>7.1753631319743159</v>
      </c>
      <c r="S39" s="278">
        <f t="shared" si="3"/>
        <v>6.634714926574901</v>
      </c>
      <c r="T39" s="278">
        <f t="shared" si="3"/>
        <v>5.8607209904707585</v>
      </c>
      <c r="U39" s="278">
        <f t="shared" si="3"/>
        <v>4.7948905341425441</v>
      </c>
      <c r="V39" s="278">
        <f t="shared" si="4"/>
        <v>7.1707630350142493</v>
      </c>
      <c r="W39" s="278">
        <f t="shared" si="5"/>
        <v>5.6363636363636367</v>
      </c>
      <c r="X39" s="278">
        <f t="shared" si="6"/>
        <v>3.3636066316133735</v>
      </c>
      <c r="Y39" s="278">
        <f t="shared" si="7"/>
        <v>6.1225512928171257</v>
      </c>
      <c r="Z39" s="278">
        <f t="shared" si="8"/>
        <v>7.5692330264461001</v>
      </c>
      <c r="AA39" s="278">
        <f t="shared" si="8"/>
        <v>7.118461261909041</v>
      </c>
      <c r="AB39" s="278">
        <f t="shared" si="8"/>
        <v>7.2417580051250026</v>
      </c>
      <c r="AC39" s="278">
        <f t="shared" si="8"/>
        <v>6.4677512237258856</v>
      </c>
      <c r="AD39" s="278">
        <f t="shared" si="9"/>
        <v>6.4921076109278149</v>
      </c>
      <c r="AE39" s="356"/>
      <c r="AH39" s="233"/>
      <c r="AJ39" s="121" t="s">
        <v>52</v>
      </c>
      <c r="AK39" s="339">
        <v>1044</v>
      </c>
      <c r="AL39" s="339">
        <v>108</v>
      </c>
      <c r="AM39" s="339">
        <v>129</v>
      </c>
      <c r="AN39" s="339">
        <v>292</v>
      </c>
      <c r="AO39" s="339">
        <v>43</v>
      </c>
      <c r="AP39" s="339">
        <v>84</v>
      </c>
      <c r="AQ39" s="339">
        <v>80</v>
      </c>
      <c r="AR39" s="339">
        <v>77</v>
      </c>
      <c r="AS39" s="339">
        <v>61</v>
      </c>
      <c r="AT39" s="339">
        <v>53</v>
      </c>
      <c r="AU39" s="339">
        <v>55</v>
      </c>
      <c r="AV39" s="339">
        <v>40</v>
      </c>
      <c r="AW39" s="339">
        <v>22</v>
      </c>
    </row>
    <row r="40" spans="1:51" ht="13.8">
      <c r="A40" s="263" t="s">
        <v>116</v>
      </c>
      <c r="B40" s="186">
        <f t="shared" ref="B40:M40" si="33">B76</f>
        <v>224</v>
      </c>
      <c r="C40" s="186">
        <f t="shared" si="33"/>
        <v>181</v>
      </c>
      <c r="D40" s="186">
        <f t="shared" si="33"/>
        <v>291</v>
      </c>
      <c r="E40" s="186">
        <f t="shared" si="33"/>
        <v>296</v>
      </c>
      <c r="F40" s="186">
        <f t="shared" si="33"/>
        <v>570</v>
      </c>
      <c r="G40" s="186">
        <f t="shared" si="33"/>
        <v>395</v>
      </c>
      <c r="H40" s="186">
        <f t="shared" si="33"/>
        <v>216</v>
      </c>
      <c r="I40" s="186">
        <f t="shared" si="33"/>
        <v>140</v>
      </c>
      <c r="J40" s="186">
        <f t="shared" si="33"/>
        <v>486</v>
      </c>
      <c r="K40" s="186">
        <f t="shared" si="33"/>
        <v>354</v>
      </c>
      <c r="L40" s="186">
        <f t="shared" si="33"/>
        <v>334</v>
      </c>
      <c r="M40" s="186">
        <f t="shared" si="33"/>
        <v>276</v>
      </c>
      <c r="N40" s="98">
        <f t="shared" si="10"/>
        <v>696</v>
      </c>
      <c r="O40" s="77">
        <f t="shared" si="29"/>
        <v>0.16297590251418428</v>
      </c>
      <c r="Q40" s="263" t="s">
        <v>116</v>
      </c>
      <c r="R40" s="278">
        <f t="shared" si="3"/>
        <v>0.17455270868399725</v>
      </c>
      <c r="S40" s="278">
        <f t="shared" si="3"/>
        <v>0.13879835895862888</v>
      </c>
      <c r="T40" s="278">
        <f t="shared" si="3"/>
        <v>0.17288087260283738</v>
      </c>
      <c r="U40" s="278">
        <f t="shared" si="3"/>
        <v>0.23513711035556545</v>
      </c>
      <c r="V40" s="278">
        <f t="shared" si="4"/>
        <v>0.38131681406456963</v>
      </c>
      <c r="W40" s="278">
        <f t="shared" si="5"/>
        <v>0.28386633129716132</v>
      </c>
      <c r="X40" s="278">
        <f t="shared" si="6"/>
        <v>0.1811366323681099</v>
      </c>
      <c r="Y40" s="278">
        <f t="shared" si="7"/>
        <v>0.17546718137039868</v>
      </c>
      <c r="Z40" s="278">
        <f t="shared" si="8"/>
        <v>0.35652716135421636</v>
      </c>
      <c r="AA40" s="278">
        <f t="shared" si="8"/>
        <v>0.25453891785008093</v>
      </c>
      <c r="AB40" s="278">
        <f t="shared" si="8"/>
        <v>0.23974102227294586</v>
      </c>
      <c r="AC40" s="278">
        <f t="shared" si="8"/>
        <v>0.24834437086092717</v>
      </c>
      <c r="AD40" s="278">
        <f t="shared" si="9"/>
        <v>0.16297590251418428</v>
      </c>
      <c r="AE40" s="356"/>
      <c r="AH40" s="233"/>
      <c r="AJ40" s="121" t="s">
        <v>53</v>
      </c>
      <c r="AK40" s="339">
        <v>37829</v>
      </c>
      <c r="AL40" s="339">
        <v>2494</v>
      </c>
      <c r="AM40" s="339">
        <v>3363</v>
      </c>
      <c r="AN40" s="339">
        <v>5229</v>
      </c>
      <c r="AO40" s="339">
        <v>1483</v>
      </c>
      <c r="AP40" s="339">
        <v>2255</v>
      </c>
      <c r="AQ40" s="339">
        <v>3008</v>
      </c>
      <c r="AR40" s="339">
        <v>2817</v>
      </c>
      <c r="AS40" s="339">
        <v>2373</v>
      </c>
      <c r="AT40" s="339">
        <v>3475</v>
      </c>
      <c r="AU40" s="339">
        <v>3543</v>
      </c>
      <c r="AV40" s="339">
        <v>4367</v>
      </c>
      <c r="AW40" s="339">
        <v>3422</v>
      </c>
    </row>
    <row r="41" spans="1:51" ht="13.8">
      <c r="A41" s="272" t="s">
        <v>156</v>
      </c>
      <c r="B41" s="99">
        <f>SUM(B42:B43)</f>
        <v>7670</v>
      </c>
      <c r="C41" s="99">
        <f t="shared" ref="C41:M41" si="34">SUM(C42:C43)</f>
        <v>7680</v>
      </c>
      <c r="D41" s="99">
        <f t="shared" ref="D41" si="35">SUM(D42:D43)</f>
        <v>9720</v>
      </c>
      <c r="E41" s="99">
        <f t="shared" si="34"/>
        <v>7586</v>
      </c>
      <c r="F41" s="99">
        <f t="shared" si="34"/>
        <v>9137</v>
      </c>
      <c r="G41" s="99">
        <f t="shared" si="34"/>
        <v>8805</v>
      </c>
      <c r="H41" s="99">
        <f t="shared" si="34"/>
        <v>7767</v>
      </c>
      <c r="I41" s="99">
        <f t="shared" si="34"/>
        <v>5307</v>
      </c>
      <c r="J41" s="99">
        <f t="shared" si="34"/>
        <v>8190</v>
      </c>
      <c r="K41" s="99">
        <f t="shared" si="34"/>
        <v>8575</v>
      </c>
      <c r="L41" s="99">
        <f t="shared" si="34"/>
        <v>8490</v>
      </c>
      <c r="M41" s="99">
        <f t="shared" si="34"/>
        <v>6839</v>
      </c>
      <c r="N41" s="99">
        <f t="shared" si="10"/>
        <v>25070</v>
      </c>
      <c r="O41" s="273">
        <f t="shared" si="29"/>
        <v>5.8704107414232753</v>
      </c>
      <c r="Q41" s="272" t="s">
        <v>156</v>
      </c>
      <c r="R41" s="277">
        <f t="shared" si="3"/>
        <v>5.9768717660993707</v>
      </c>
      <c r="S41" s="277">
        <f t="shared" si="3"/>
        <v>5.8893447337141982</v>
      </c>
      <c r="T41" s="277">
        <f t="shared" si="3"/>
        <v>5.7745776003421971</v>
      </c>
      <c r="U41" s="277">
        <f t="shared" si="3"/>
        <v>6.0261828349909434</v>
      </c>
      <c r="V41" s="277">
        <f t="shared" si="4"/>
        <v>6.1124416317683732</v>
      </c>
      <c r="W41" s="277">
        <f t="shared" si="5"/>
        <v>6.3277039166367235</v>
      </c>
      <c r="X41" s="277">
        <f t="shared" si="6"/>
        <v>6.5133714055699512</v>
      </c>
      <c r="Y41" s="277">
        <f t="shared" si="7"/>
        <v>6.6514595109478991</v>
      </c>
      <c r="Z41" s="277">
        <f t="shared" si="8"/>
        <v>6.0081429043025345</v>
      </c>
      <c r="AA41" s="277">
        <f t="shared" si="8"/>
        <v>6.1657379111989936</v>
      </c>
      <c r="AB41" s="277">
        <f t="shared" si="8"/>
        <v>6.09401580568057</v>
      </c>
      <c r="AC41" s="277">
        <f t="shared" si="8"/>
        <v>6.1537215663691329</v>
      </c>
      <c r="AD41" s="277">
        <f t="shared" si="9"/>
        <v>5.8704107414232753</v>
      </c>
      <c r="AE41" s="356"/>
      <c r="AH41" s="233"/>
      <c r="AJ41" s="121" t="s">
        <v>54</v>
      </c>
      <c r="AK41" s="339">
        <v>44303</v>
      </c>
      <c r="AL41" s="339">
        <v>3183</v>
      </c>
      <c r="AM41" s="339">
        <v>4017</v>
      </c>
      <c r="AN41" s="339">
        <v>6911</v>
      </c>
      <c r="AO41" s="339">
        <v>4071</v>
      </c>
      <c r="AP41" s="339">
        <v>4450</v>
      </c>
      <c r="AQ41" s="339">
        <v>3989</v>
      </c>
      <c r="AR41" s="339">
        <v>2914</v>
      </c>
      <c r="AS41" s="339">
        <v>2470</v>
      </c>
      <c r="AT41" s="339">
        <v>3840</v>
      </c>
      <c r="AU41" s="339">
        <v>3289</v>
      </c>
      <c r="AV41" s="339">
        <v>3046</v>
      </c>
      <c r="AW41" s="339">
        <v>2123</v>
      </c>
    </row>
    <row r="42" spans="1:51" ht="13.8">
      <c r="A42" s="263" t="s">
        <v>48</v>
      </c>
      <c r="B42" s="186">
        <f>VLOOKUP($A42,$AJ:$AW,3,FALSE)</f>
        <v>3680</v>
      </c>
      <c r="C42" s="186">
        <f>VLOOKUP($A42,$AJ:$AW,4,FALSE)</f>
        <v>4056</v>
      </c>
      <c r="D42" s="186">
        <f>VLOOKUP($A42,$AJ:$AW,5,FALSE)</f>
        <v>4768</v>
      </c>
      <c r="E42" s="186">
        <f>VLOOKUP($A42,$AJ:$AW,6,FALSE)</f>
        <v>3858</v>
      </c>
      <c r="F42" s="186">
        <f>VLOOKUP($A42,$AJ:$AW,7,FALSE)</f>
        <v>4784</v>
      </c>
      <c r="G42" s="186">
        <f>VLOOKUP($A42,$AJ:$AW,8,FALSE)</f>
        <v>4082</v>
      </c>
      <c r="H42" s="186">
        <f>VLOOKUP($A42,$AJ:$AW,9,FALSE)</f>
        <v>3886</v>
      </c>
      <c r="I42" s="186">
        <f>VLOOKUP($A42,$AJ:$AW,10,FALSE)</f>
        <v>2737</v>
      </c>
      <c r="J42" s="186">
        <f>VLOOKUP($A42,$AJ:$AW,11,FALSE)</f>
        <v>4149</v>
      </c>
      <c r="K42" s="186">
        <f>VLOOKUP($A42,$AJ:$AW,12,FALSE)</f>
        <v>4251</v>
      </c>
      <c r="L42" s="186">
        <f>VLOOKUP($A42,$AJ:$AW,13,FALSE)</f>
        <v>3844</v>
      </c>
      <c r="M42" s="186">
        <f>VLOOKUP($A42,$AJ:$AW,14,FALSE)</f>
        <v>2781</v>
      </c>
      <c r="N42" s="98">
        <f t="shared" si="10"/>
        <v>12504</v>
      </c>
      <c r="O42" s="77">
        <f t="shared" si="29"/>
        <v>2.9279463865479314</v>
      </c>
      <c r="Q42" s="263" t="s">
        <v>48</v>
      </c>
      <c r="R42" s="278">
        <f t="shared" si="3"/>
        <v>2.8676516426656691</v>
      </c>
      <c r="S42" s="278">
        <f t="shared" si="3"/>
        <v>3.1103101874928112</v>
      </c>
      <c r="T42" s="278">
        <f t="shared" si="3"/>
        <v>2.8326323043653905</v>
      </c>
      <c r="U42" s="278">
        <f t="shared" si="3"/>
        <v>3.064726255918147</v>
      </c>
      <c r="V42" s="278">
        <f t="shared" si="4"/>
        <v>3.2003853306752648</v>
      </c>
      <c r="W42" s="278">
        <f t="shared" si="5"/>
        <v>2.9335249730506647</v>
      </c>
      <c r="X42" s="278">
        <f t="shared" si="6"/>
        <v>3.2587821915855324</v>
      </c>
      <c r="Y42" s="278">
        <f t="shared" si="7"/>
        <v>3.4303833957912944</v>
      </c>
      <c r="Z42" s="278">
        <f t="shared" si="8"/>
        <v>3.0436855811906245</v>
      </c>
      <c r="AA42" s="278">
        <f t="shared" si="8"/>
        <v>3.0566241236742764</v>
      </c>
      <c r="AB42" s="278">
        <f t="shared" si="8"/>
        <v>2.7591751186143831</v>
      </c>
      <c r="AC42" s="278">
        <f t="shared" si="8"/>
        <v>2.5023394759573856</v>
      </c>
      <c r="AD42" s="278">
        <f t="shared" si="9"/>
        <v>2.9279463865479314</v>
      </c>
      <c r="AE42" s="356"/>
      <c r="AH42" s="233"/>
      <c r="AJ42" s="121" t="s">
        <v>55</v>
      </c>
      <c r="AK42" s="339">
        <v>79830</v>
      </c>
      <c r="AL42" s="339">
        <v>5198</v>
      </c>
      <c r="AM42" s="339">
        <v>6472</v>
      </c>
      <c r="AN42" s="339">
        <v>10592</v>
      </c>
      <c r="AO42" s="339">
        <v>7627</v>
      </c>
      <c r="AP42" s="339">
        <v>10689</v>
      </c>
      <c r="AQ42" s="339">
        <v>7587</v>
      </c>
      <c r="AR42" s="339">
        <v>5531</v>
      </c>
      <c r="AS42" s="339">
        <v>3859</v>
      </c>
      <c r="AT42" s="339">
        <v>6659</v>
      </c>
      <c r="AU42" s="339">
        <v>5423</v>
      </c>
      <c r="AV42" s="339">
        <v>5382</v>
      </c>
      <c r="AW42" s="339">
        <v>4811</v>
      </c>
    </row>
    <row r="43" spans="1:51" ht="13.8">
      <c r="A43" s="264" t="s">
        <v>47</v>
      </c>
      <c r="B43" s="266">
        <f>VLOOKUP($A43,$AJ:$AW,3,FALSE)</f>
        <v>3990</v>
      </c>
      <c r="C43" s="266">
        <f>VLOOKUP($A43,$AJ:$AW,4,FALSE)</f>
        <v>3624</v>
      </c>
      <c r="D43" s="266">
        <f>VLOOKUP($A43,$AJ:$AW,5,FALSE)</f>
        <v>4952</v>
      </c>
      <c r="E43" s="266">
        <f>VLOOKUP($A43,$AJ:$AW,6,FALSE)</f>
        <v>3728</v>
      </c>
      <c r="F43" s="266">
        <f>VLOOKUP($A43,$AJ:$AW,7,FALSE)</f>
        <v>4353</v>
      </c>
      <c r="G43" s="266">
        <f>VLOOKUP($A43,$AJ:$AW,8,FALSE)</f>
        <v>4723</v>
      </c>
      <c r="H43" s="266">
        <f>VLOOKUP($A43,$AJ:$AW,9,FALSE)</f>
        <v>3881</v>
      </c>
      <c r="I43" s="266">
        <f>VLOOKUP($A43,$AJ:$AW,10,FALSE)</f>
        <v>2570</v>
      </c>
      <c r="J43" s="266">
        <f>VLOOKUP($A43,$AJ:$AW,11,FALSE)</f>
        <v>4041</v>
      </c>
      <c r="K43" s="266">
        <f>VLOOKUP($A43,$AJ:$AW,12,FALSE)</f>
        <v>4324</v>
      </c>
      <c r="L43" s="266">
        <f>VLOOKUP($A43,$AJ:$AW,13,FALSE)</f>
        <v>4646</v>
      </c>
      <c r="M43" s="266">
        <f>VLOOKUP($A43,$AJ:$AW,14,FALSE)</f>
        <v>4058</v>
      </c>
      <c r="N43" s="265">
        <f t="shared" si="10"/>
        <v>12566</v>
      </c>
      <c r="O43" s="262">
        <f t="shared" si="29"/>
        <v>2.9424643548753444</v>
      </c>
      <c r="Q43" s="264" t="s">
        <v>47</v>
      </c>
      <c r="R43" s="282">
        <f t="shared" si="3"/>
        <v>3.1092201234337011</v>
      </c>
      <c r="S43" s="282">
        <f t="shared" si="3"/>
        <v>2.7790345462213875</v>
      </c>
      <c r="T43" s="282">
        <f t="shared" si="3"/>
        <v>2.9419452959768067</v>
      </c>
      <c r="U43" s="282">
        <f t="shared" si="3"/>
        <v>2.9614565790727974</v>
      </c>
      <c r="V43" s="282">
        <f t="shared" si="4"/>
        <v>2.912056301093108</v>
      </c>
      <c r="W43" s="282">
        <f t="shared" si="5"/>
        <v>3.3941789435860583</v>
      </c>
      <c r="X43" s="282">
        <f t="shared" si="6"/>
        <v>3.2545892139844192</v>
      </c>
      <c r="Y43" s="282">
        <f t="shared" si="7"/>
        <v>3.2210761151566043</v>
      </c>
      <c r="Z43" s="282">
        <f t="shared" si="8"/>
        <v>2.96445732311191</v>
      </c>
      <c r="AA43" s="282">
        <f t="shared" si="8"/>
        <v>3.1091137875247168</v>
      </c>
      <c r="AB43" s="282">
        <f t="shared" si="8"/>
        <v>3.3348406870661873</v>
      </c>
      <c r="AC43" s="282">
        <f t="shared" si="8"/>
        <v>3.6513820904117478</v>
      </c>
      <c r="AD43" s="282">
        <f t="shared" si="9"/>
        <v>2.9424643548753444</v>
      </c>
      <c r="AE43" s="356"/>
      <c r="AH43" s="233"/>
      <c r="AJ43" s="121" t="s">
        <v>108</v>
      </c>
      <c r="AK43" s="339">
        <v>7712</v>
      </c>
      <c r="AL43" s="339">
        <v>672</v>
      </c>
      <c r="AM43" s="339">
        <v>639</v>
      </c>
      <c r="AN43" s="339">
        <v>787</v>
      </c>
      <c r="AO43" s="339">
        <v>574</v>
      </c>
      <c r="AP43" s="339">
        <v>686</v>
      </c>
      <c r="AQ43" s="339">
        <v>491</v>
      </c>
      <c r="AR43" s="339">
        <v>625</v>
      </c>
      <c r="AS43" s="339">
        <v>392</v>
      </c>
      <c r="AT43" s="339">
        <v>693</v>
      </c>
      <c r="AU43" s="339">
        <v>938</v>
      </c>
      <c r="AV43" s="339">
        <v>616</v>
      </c>
      <c r="AW43" s="339">
        <v>599</v>
      </c>
    </row>
    <row r="44" spans="1:51" ht="13.8">
      <c r="A44" s="272" t="s">
        <v>45</v>
      </c>
      <c r="B44" s="99">
        <f>VLOOKUP($A44,$AJ:$AW,3,FALSE)</f>
        <v>6460</v>
      </c>
      <c r="C44" s="99">
        <f>VLOOKUP($A44,$AJ:$AW,4,FALSE)</f>
        <v>7441</v>
      </c>
      <c r="D44" s="99">
        <f>VLOOKUP($A44,$AJ:$AW,5,FALSE)</f>
        <v>9799</v>
      </c>
      <c r="E44" s="99">
        <f>VLOOKUP($A44,$AJ:$AW,6,FALSE)</f>
        <v>7383</v>
      </c>
      <c r="F44" s="99">
        <f>VLOOKUP($A44,$AJ:$AW,7,FALSE)</f>
        <v>8402</v>
      </c>
      <c r="G44" s="99">
        <f>VLOOKUP($A44,$AJ:$AW,8,FALSE)</f>
        <v>7495</v>
      </c>
      <c r="H44" s="99">
        <f>VLOOKUP($A44,$AJ:$AW,9,FALSE)</f>
        <v>5615</v>
      </c>
      <c r="I44" s="99">
        <f>VLOOKUP($A44,$AJ:$AW,10,FALSE)</f>
        <v>3955</v>
      </c>
      <c r="J44" s="99">
        <f>VLOOKUP($A44,$AJ:$AW,11,FALSE)</f>
        <v>6668</v>
      </c>
      <c r="K44" s="99">
        <f>VLOOKUP($A44,$AJ:$AW,12,FALSE)</f>
        <v>6821</v>
      </c>
      <c r="L44" s="99">
        <f>VLOOKUP($A44,$AJ:$AW,13,FALSE)</f>
        <v>6360</v>
      </c>
      <c r="M44" s="99">
        <f>VLOOKUP($A44,$AJ:$AW,14,FALSE)</f>
        <v>5343</v>
      </c>
      <c r="N44" s="99">
        <f t="shared" si="10"/>
        <v>23700</v>
      </c>
      <c r="O44" s="273">
        <f t="shared" si="29"/>
        <v>5.5496104735433445</v>
      </c>
      <c r="Q44" s="272" t="s">
        <v>45</v>
      </c>
      <c r="R44" s="277">
        <f t="shared" si="3"/>
        <v>5.0339754379402777</v>
      </c>
      <c r="S44" s="277">
        <f t="shared" si="3"/>
        <v>5.7060695525478318</v>
      </c>
      <c r="T44" s="277">
        <f t="shared" si="3"/>
        <v>5.8215108956536206</v>
      </c>
      <c r="U44" s="277">
        <f t="shared" si="3"/>
        <v>5.8649232626862826</v>
      </c>
      <c r="V44" s="277">
        <f t="shared" si="4"/>
        <v>5.6207436346851125</v>
      </c>
      <c r="W44" s="277">
        <f t="shared" si="5"/>
        <v>5.3862738052461374</v>
      </c>
      <c r="X44" s="277">
        <f t="shared" si="6"/>
        <v>4.7087138460506344</v>
      </c>
      <c r="Y44" s="277">
        <f t="shared" si="7"/>
        <v>4.9569478737137631</v>
      </c>
      <c r="Z44" s="277">
        <f t="shared" si="8"/>
        <v>4.8916113413784243</v>
      </c>
      <c r="AA44" s="277">
        <f t="shared" si="8"/>
        <v>4.9045479058062194</v>
      </c>
      <c r="AB44" s="277">
        <f t="shared" si="8"/>
        <v>4.5651284480716638</v>
      </c>
      <c r="AC44" s="277">
        <f t="shared" si="8"/>
        <v>4.8076230924272965</v>
      </c>
      <c r="AD44" s="277">
        <f t="shared" si="9"/>
        <v>5.5496104735433445</v>
      </c>
      <c r="AE44" s="356"/>
      <c r="AF44" s="236"/>
      <c r="AG44" s="236"/>
      <c r="AH44" s="233"/>
      <c r="AJ44" s="121" t="s">
        <v>56</v>
      </c>
      <c r="AK44" s="339">
        <v>80947</v>
      </c>
      <c r="AL44" s="339">
        <v>6926</v>
      </c>
      <c r="AM44" s="339">
        <v>6823</v>
      </c>
      <c r="AN44" s="339">
        <v>7325</v>
      </c>
      <c r="AO44" s="339">
        <v>6166</v>
      </c>
      <c r="AP44" s="339">
        <v>6827</v>
      </c>
      <c r="AQ44" s="339">
        <v>7503</v>
      </c>
      <c r="AR44" s="339">
        <v>5879</v>
      </c>
      <c r="AS44" s="339">
        <v>3367</v>
      </c>
      <c r="AT44" s="339">
        <v>6754</v>
      </c>
      <c r="AU44" s="339">
        <v>7685</v>
      </c>
      <c r="AV44" s="339">
        <v>7354</v>
      </c>
      <c r="AW44" s="339">
        <v>8339</v>
      </c>
    </row>
    <row r="45" spans="1:51" ht="13.8">
      <c r="A45" s="272" t="s">
        <v>124</v>
      </c>
      <c r="B45" s="99">
        <f>SUM(B46:B47)</f>
        <v>6027</v>
      </c>
      <c r="C45" s="99">
        <f t="shared" ref="C45:M45" si="36">SUM(C46:C47)</f>
        <v>6213</v>
      </c>
      <c r="D45" s="99">
        <f t="shared" ref="D45" si="37">SUM(D46:D47)</f>
        <v>8197</v>
      </c>
      <c r="E45" s="99">
        <f t="shared" si="36"/>
        <v>6409</v>
      </c>
      <c r="F45" s="99">
        <f t="shared" si="36"/>
        <v>7302</v>
      </c>
      <c r="G45" s="99">
        <f t="shared" si="36"/>
        <v>6905</v>
      </c>
      <c r="H45" s="99">
        <f t="shared" si="36"/>
        <v>7077</v>
      </c>
      <c r="I45" s="99">
        <f t="shared" si="36"/>
        <v>3929</v>
      </c>
      <c r="J45" s="99">
        <f t="shared" si="36"/>
        <v>6301</v>
      </c>
      <c r="K45" s="99">
        <f t="shared" si="36"/>
        <v>6602</v>
      </c>
      <c r="L45" s="99">
        <f t="shared" si="36"/>
        <v>7819</v>
      </c>
      <c r="M45" s="99">
        <f t="shared" si="36"/>
        <v>6502</v>
      </c>
      <c r="N45" s="99">
        <f t="shared" si="10"/>
        <v>20437</v>
      </c>
      <c r="O45" s="273">
        <f t="shared" si="29"/>
        <v>4.7855438501183682</v>
      </c>
      <c r="Q45" s="272" t="s">
        <v>124</v>
      </c>
      <c r="R45" s="277">
        <f t="shared" si="3"/>
        <v>4.6965588180288007</v>
      </c>
      <c r="S45" s="277">
        <f t="shared" si="3"/>
        <v>4.7643878685633219</v>
      </c>
      <c r="T45" s="277">
        <f t="shared" si="3"/>
        <v>4.8697749578194438</v>
      </c>
      <c r="U45" s="277">
        <f t="shared" si="3"/>
        <v>5.0911950684757397</v>
      </c>
      <c r="V45" s="277">
        <f t="shared" si="4"/>
        <v>4.8848690812271709</v>
      </c>
      <c r="W45" s="277">
        <f t="shared" si="5"/>
        <v>4.9622709306503774</v>
      </c>
      <c r="X45" s="277">
        <f t="shared" si="6"/>
        <v>5.9347404966162669</v>
      </c>
      <c r="Y45" s="277">
        <f t="shared" si="7"/>
        <v>4.9243611114592607</v>
      </c>
      <c r="Z45" s="277">
        <f t="shared" si="8"/>
        <v>4.6223819829072372</v>
      </c>
      <c r="AA45" s="277">
        <f t="shared" si="8"/>
        <v>4.7470789142548986</v>
      </c>
      <c r="AB45" s="277">
        <f t="shared" si="8"/>
        <v>5.6123803986591732</v>
      </c>
      <c r="AC45" s="277">
        <f t="shared" si="8"/>
        <v>5.8504894903541604</v>
      </c>
      <c r="AD45" s="277">
        <f t="shared" si="9"/>
        <v>4.7855438501183682</v>
      </c>
      <c r="AE45" s="356"/>
      <c r="AH45" s="233"/>
      <c r="AJ45" s="121" t="s">
        <v>57</v>
      </c>
      <c r="AK45" s="339">
        <v>14011</v>
      </c>
      <c r="AL45" s="339">
        <v>831</v>
      </c>
      <c r="AM45" s="339">
        <v>1106</v>
      </c>
      <c r="AN45" s="339">
        <v>1514</v>
      </c>
      <c r="AO45" s="339">
        <v>877</v>
      </c>
      <c r="AP45" s="339">
        <v>1310</v>
      </c>
      <c r="AQ45" s="339">
        <v>1275</v>
      </c>
      <c r="AR45" s="339">
        <v>1024</v>
      </c>
      <c r="AS45" s="339">
        <v>566</v>
      </c>
      <c r="AT45" s="339">
        <v>1010</v>
      </c>
      <c r="AU45" s="339">
        <v>1126</v>
      </c>
      <c r="AV45" s="339">
        <v>1459</v>
      </c>
      <c r="AW45" s="339">
        <v>1913</v>
      </c>
    </row>
    <row r="46" spans="1:51" ht="13.8">
      <c r="A46" s="263" t="s">
        <v>43</v>
      </c>
      <c r="B46" s="186">
        <f>VLOOKUP($A46,$AJ:$AW,3,FALSE)</f>
        <v>4418</v>
      </c>
      <c r="C46" s="186">
        <f>VLOOKUP($A46,$AJ:$AW,4,FALSE)</f>
        <v>4446</v>
      </c>
      <c r="D46" s="186">
        <f>VLOOKUP($A46,$AJ:$AW,5,FALSE)</f>
        <v>6128</v>
      </c>
      <c r="E46" s="186">
        <f>VLOOKUP($A46,$AJ:$AW,6,FALSE)</f>
        <v>5063</v>
      </c>
      <c r="F46" s="186">
        <f>VLOOKUP($A46,$AJ:$AW,7,FALSE)</f>
        <v>5306</v>
      </c>
      <c r="G46" s="186">
        <f>VLOOKUP($A46,$AJ:$AW,8,FALSE)</f>
        <v>5258</v>
      </c>
      <c r="H46" s="186">
        <f>VLOOKUP($A46,$AJ:$AW,9,FALSE)</f>
        <v>5160</v>
      </c>
      <c r="I46" s="186">
        <f>VLOOKUP($A46,$AJ:$AW,10,FALSE)</f>
        <v>2961</v>
      </c>
      <c r="J46" s="186">
        <f>VLOOKUP($A46,$AJ:$AW,11,FALSE)</f>
        <v>5100</v>
      </c>
      <c r="K46" s="186">
        <f>VLOOKUP($A46,$AJ:$AW,12,FALSE)</f>
        <v>5354</v>
      </c>
      <c r="L46" s="186">
        <f>VLOOKUP($A46,$AJ:$AW,13,FALSE)</f>
        <v>6181</v>
      </c>
      <c r="M46" s="186">
        <f>VLOOKUP($A46,$AJ:$AW,14,FALSE)</f>
        <v>5154</v>
      </c>
      <c r="N46" s="98">
        <f t="shared" si="10"/>
        <v>14992</v>
      </c>
      <c r="O46" s="77">
        <f t="shared" si="29"/>
        <v>3.5105384058802453</v>
      </c>
      <c r="Q46" s="263" t="s">
        <v>43</v>
      </c>
      <c r="R46" s="278">
        <f t="shared" si="3"/>
        <v>3.442740477526339</v>
      </c>
      <c r="S46" s="278">
        <f t="shared" si="3"/>
        <v>3.4093784747517351</v>
      </c>
      <c r="T46" s="278">
        <f t="shared" si="3"/>
        <v>3.640597894536727</v>
      </c>
      <c r="U46" s="278">
        <f t="shared" si="3"/>
        <v>4.0219567220615806</v>
      </c>
      <c r="V46" s="278">
        <f t="shared" si="4"/>
        <v>3.5495912551343975</v>
      </c>
      <c r="W46" s="278">
        <f t="shared" si="5"/>
        <v>3.7786561264822134</v>
      </c>
      <c r="X46" s="278">
        <f t="shared" si="6"/>
        <v>4.3271528843492915</v>
      </c>
      <c r="Y46" s="278">
        <f t="shared" si="7"/>
        <v>3.7111308859839323</v>
      </c>
      <c r="Z46" s="278">
        <f t="shared" si="8"/>
        <v>3.7413344092726404</v>
      </c>
      <c r="AA46" s="278">
        <f t="shared" si="8"/>
        <v>3.8497213733596976</v>
      </c>
      <c r="AB46" s="278">
        <f t="shared" si="8"/>
        <v>4.4366444870331687</v>
      </c>
      <c r="AC46" s="278">
        <f t="shared" si="8"/>
        <v>4.6375611862942705</v>
      </c>
      <c r="AD46" s="278">
        <f t="shared" si="9"/>
        <v>3.5105384058802453</v>
      </c>
      <c r="AE46" s="356"/>
      <c r="AH46" s="233"/>
      <c r="AJ46" s="121" t="s">
        <v>58</v>
      </c>
      <c r="AK46" s="339">
        <v>33686</v>
      </c>
      <c r="AL46" s="339">
        <v>2548</v>
      </c>
      <c r="AM46" s="339">
        <v>2683</v>
      </c>
      <c r="AN46" s="339">
        <v>3216</v>
      </c>
      <c r="AO46" s="339">
        <v>2883</v>
      </c>
      <c r="AP46" s="339">
        <v>3016</v>
      </c>
      <c r="AQ46" s="339">
        <v>3105</v>
      </c>
      <c r="AR46" s="339">
        <v>2898</v>
      </c>
      <c r="AS46" s="339">
        <v>1946</v>
      </c>
      <c r="AT46" s="339">
        <v>3067</v>
      </c>
      <c r="AU46" s="339">
        <v>2688</v>
      </c>
      <c r="AV46" s="339">
        <v>3256</v>
      </c>
      <c r="AW46" s="339">
        <v>2380</v>
      </c>
    </row>
    <row r="47" spans="1:51" ht="13.8">
      <c r="A47" s="264" t="s">
        <v>95</v>
      </c>
      <c r="B47" s="266">
        <f>VLOOKUP($A47,$AJ:$AW,3,FALSE)</f>
        <v>1609</v>
      </c>
      <c r="C47" s="266">
        <f>VLOOKUP($A47,$AJ:$AW,4,FALSE)</f>
        <v>1767</v>
      </c>
      <c r="D47" s="266">
        <f>VLOOKUP($A47,$AJ:$AW,5,FALSE)</f>
        <v>2069</v>
      </c>
      <c r="E47" s="266">
        <f>VLOOKUP($A47,$AJ:$AW,6,FALSE)</f>
        <v>1346</v>
      </c>
      <c r="F47" s="266">
        <f>VLOOKUP($A47,$AJ:$AW,7,FALSE)</f>
        <v>1996</v>
      </c>
      <c r="G47" s="266">
        <f>VLOOKUP($A47,$AJ:$AW,8,FALSE)</f>
        <v>1647</v>
      </c>
      <c r="H47" s="266">
        <f>VLOOKUP($A47,$AJ:$AW,9,FALSE)</f>
        <v>1917</v>
      </c>
      <c r="I47" s="266">
        <f>VLOOKUP($A47,$AJ:$AW,10,FALSE)</f>
        <v>968</v>
      </c>
      <c r="J47" s="266">
        <f>VLOOKUP($A47,$AJ:$AW,11,FALSE)</f>
        <v>1201</v>
      </c>
      <c r="K47" s="266">
        <f>VLOOKUP($A47,$AJ:$AW,12,FALSE)</f>
        <v>1248</v>
      </c>
      <c r="L47" s="266">
        <f>VLOOKUP($A47,$AJ:$AW,13,FALSE)</f>
        <v>1638</v>
      </c>
      <c r="M47" s="266">
        <f>VLOOKUP($A47,$AJ:$AW,14,FALSE)</f>
        <v>1348</v>
      </c>
      <c r="N47" s="265">
        <f t="shared" si="10"/>
        <v>5445</v>
      </c>
      <c r="O47" s="262">
        <f t="shared" si="29"/>
        <v>1.2750054442381227</v>
      </c>
      <c r="Q47" s="264" t="s">
        <v>95</v>
      </c>
      <c r="R47" s="282">
        <f t="shared" si="3"/>
        <v>1.2538183405024625</v>
      </c>
      <c r="S47" s="282">
        <f t="shared" si="3"/>
        <v>1.355009393811587</v>
      </c>
      <c r="T47" s="282">
        <f t="shared" si="3"/>
        <v>1.2291770632827166</v>
      </c>
      <c r="U47" s="282">
        <f t="shared" si="3"/>
        <v>1.069238346414159</v>
      </c>
      <c r="V47" s="282">
        <f t="shared" si="4"/>
        <v>1.3352778260927738</v>
      </c>
      <c r="W47" s="282">
        <f t="shared" si="5"/>
        <v>1.1836148041681638</v>
      </c>
      <c r="X47" s="282">
        <f t="shared" si="6"/>
        <v>1.6075876122669752</v>
      </c>
      <c r="Y47" s="282">
        <f t="shared" si="7"/>
        <v>1.213230225475328</v>
      </c>
      <c r="Z47" s="282">
        <f t="shared" si="8"/>
        <v>0.88104757363459629</v>
      </c>
      <c r="AA47" s="282">
        <f t="shared" si="8"/>
        <v>0.89735754089520037</v>
      </c>
      <c r="AB47" s="282">
        <f t="shared" si="8"/>
        <v>1.175735911626004</v>
      </c>
      <c r="AC47" s="282">
        <f t="shared" si="8"/>
        <v>1.2129283040598906</v>
      </c>
      <c r="AD47" s="282">
        <f t="shared" si="9"/>
        <v>1.2750054442381227</v>
      </c>
      <c r="AE47" s="356"/>
      <c r="AH47" s="233"/>
      <c r="AJ47" s="121" t="s">
        <v>59</v>
      </c>
      <c r="AK47" s="339">
        <v>5329</v>
      </c>
      <c r="AL47" s="339">
        <v>370</v>
      </c>
      <c r="AM47" s="339">
        <v>409</v>
      </c>
      <c r="AN47" s="339">
        <v>554</v>
      </c>
      <c r="AO47" s="339">
        <v>365</v>
      </c>
      <c r="AP47" s="339">
        <v>405</v>
      </c>
      <c r="AQ47" s="339">
        <v>365</v>
      </c>
      <c r="AR47" s="339">
        <v>375</v>
      </c>
      <c r="AS47" s="339">
        <v>161</v>
      </c>
      <c r="AT47" s="339">
        <v>466</v>
      </c>
      <c r="AU47" s="339">
        <v>681</v>
      </c>
      <c r="AV47" s="339">
        <v>600</v>
      </c>
      <c r="AW47" s="339">
        <v>578</v>
      </c>
    </row>
    <row r="48" spans="1:51" ht="13.8">
      <c r="A48" s="272" t="s">
        <v>159</v>
      </c>
      <c r="B48" s="99">
        <f>SUM(B49:B50)</f>
        <v>4655</v>
      </c>
      <c r="C48" s="99">
        <f t="shared" ref="C48:M48" si="38">SUM(C49:C50)</f>
        <v>4626</v>
      </c>
      <c r="D48" s="99">
        <f t="shared" ref="D48" si="39">SUM(D49:D50)</f>
        <v>5737</v>
      </c>
      <c r="E48" s="99">
        <f t="shared" si="38"/>
        <v>4172</v>
      </c>
      <c r="F48" s="99">
        <f t="shared" si="38"/>
        <v>4648</v>
      </c>
      <c r="G48" s="99">
        <f t="shared" si="38"/>
        <v>4499</v>
      </c>
      <c r="H48" s="99">
        <f t="shared" si="38"/>
        <v>4347</v>
      </c>
      <c r="I48" s="99">
        <f t="shared" si="38"/>
        <v>2682</v>
      </c>
      <c r="J48" s="99">
        <f t="shared" si="38"/>
        <v>5983</v>
      </c>
      <c r="K48" s="99">
        <f t="shared" si="38"/>
        <v>5367</v>
      </c>
      <c r="L48" s="99">
        <f t="shared" si="38"/>
        <v>5553</v>
      </c>
      <c r="M48" s="99">
        <f t="shared" si="38"/>
        <v>5088</v>
      </c>
      <c r="N48" s="99">
        <f t="shared" si="10"/>
        <v>15018</v>
      </c>
      <c r="O48" s="273">
        <f t="shared" si="29"/>
        <v>3.5166265861465797</v>
      </c>
      <c r="Q48" s="272" t="s">
        <v>159</v>
      </c>
      <c r="R48" s="277">
        <f t="shared" si="3"/>
        <v>3.6274234773393177</v>
      </c>
      <c r="S48" s="277">
        <f t="shared" si="3"/>
        <v>3.5474099919481619</v>
      </c>
      <c r="T48" s="277">
        <f t="shared" si="3"/>
        <v>3.4083077873624674</v>
      </c>
      <c r="U48" s="277">
        <f t="shared" si="3"/>
        <v>3.3141622446061456</v>
      </c>
      <c r="V48" s="277">
        <f t="shared" si="4"/>
        <v>3.1094044767931925</v>
      </c>
      <c r="W48" s="277">
        <f t="shared" si="5"/>
        <v>3.233201581027668</v>
      </c>
      <c r="X48" s="277">
        <f t="shared" si="6"/>
        <v>3.6453747264082113</v>
      </c>
      <c r="Y48" s="277">
        <f t="shared" si="7"/>
        <v>3.3614498602529235</v>
      </c>
      <c r="Z48" s="277">
        <f t="shared" si="8"/>
        <v>4.3890987785643549</v>
      </c>
      <c r="AA48" s="277">
        <f t="shared" si="8"/>
        <v>3.8590688477440231</v>
      </c>
      <c r="AB48" s="277">
        <f t="shared" si="8"/>
        <v>3.9858739421606835</v>
      </c>
      <c r="AC48" s="277">
        <f t="shared" si="8"/>
        <v>4.5781744889144838</v>
      </c>
      <c r="AD48" s="277">
        <f t="shared" si="9"/>
        <v>3.5166265861465797</v>
      </c>
      <c r="AE48" s="356"/>
      <c r="AH48" s="233"/>
      <c r="AJ48" s="121" t="s">
        <v>109</v>
      </c>
      <c r="AK48" s="339">
        <v>2637</v>
      </c>
      <c r="AL48" s="339">
        <v>175</v>
      </c>
      <c r="AM48" s="339">
        <v>185</v>
      </c>
      <c r="AN48" s="339">
        <v>395</v>
      </c>
      <c r="AO48" s="339">
        <v>214</v>
      </c>
      <c r="AP48" s="339">
        <v>207</v>
      </c>
      <c r="AQ48" s="339">
        <v>289</v>
      </c>
      <c r="AR48" s="339">
        <v>237</v>
      </c>
      <c r="AS48" s="339">
        <v>123</v>
      </c>
      <c r="AT48" s="339">
        <v>154</v>
      </c>
      <c r="AU48" s="339">
        <v>227</v>
      </c>
      <c r="AV48" s="339">
        <v>251</v>
      </c>
      <c r="AW48" s="339">
        <v>180</v>
      </c>
    </row>
    <row r="49" spans="1:51" ht="13.8">
      <c r="A49" s="263" t="s">
        <v>51</v>
      </c>
      <c r="B49" s="186">
        <f t="shared" ref="B49:B56" si="40">VLOOKUP($A49,$AJ:$AW,3,FALSE)</f>
        <v>4285</v>
      </c>
      <c r="C49" s="186">
        <f t="shared" ref="C49:C56" si="41">VLOOKUP($A49,$AJ:$AW,4,FALSE)</f>
        <v>4217</v>
      </c>
      <c r="D49" s="186">
        <f t="shared" ref="D49:D56" si="42">VLOOKUP($A49,$AJ:$AW,5,FALSE)</f>
        <v>5183</v>
      </c>
      <c r="E49" s="186">
        <f t="shared" ref="E49:E56" si="43">VLOOKUP($A49,$AJ:$AW,6,FALSE)</f>
        <v>3807</v>
      </c>
      <c r="F49" s="186">
        <f t="shared" ref="F49:F56" si="44">VLOOKUP($A49,$AJ:$AW,7,FALSE)</f>
        <v>4243</v>
      </c>
      <c r="G49" s="186">
        <f t="shared" ref="G49:G56" si="45">VLOOKUP($A49,$AJ:$AW,8,FALSE)</f>
        <v>4134</v>
      </c>
      <c r="H49" s="186">
        <f t="shared" ref="H49:H56" si="46">VLOOKUP($A49,$AJ:$AW,9,FALSE)</f>
        <v>3972</v>
      </c>
      <c r="I49" s="186">
        <f t="shared" ref="I49:I56" si="47">VLOOKUP($A49,$AJ:$AW,10,FALSE)</f>
        <v>2521</v>
      </c>
      <c r="J49" s="186">
        <f t="shared" ref="J49:J56" si="48">VLOOKUP($A49,$AJ:$AW,11,FALSE)</f>
        <v>5517</v>
      </c>
      <c r="K49" s="186">
        <f t="shared" ref="K49:K56" si="49">VLOOKUP($A49,$AJ:$AW,12,FALSE)</f>
        <v>4686</v>
      </c>
      <c r="L49" s="186">
        <f t="shared" ref="L49:L56" si="50">VLOOKUP($A49,$AJ:$AW,13,FALSE)</f>
        <v>4953</v>
      </c>
      <c r="M49" s="186">
        <f t="shared" ref="M49:M56" si="51">VLOOKUP($A49,$AJ:$AW,14,FALSE)</f>
        <v>4510</v>
      </c>
      <c r="N49" s="98">
        <f t="shared" si="10"/>
        <v>13685</v>
      </c>
      <c r="O49" s="77">
        <f t="shared" si="29"/>
        <v>3.2044902671072011</v>
      </c>
      <c r="Q49" s="263" t="s">
        <v>51</v>
      </c>
      <c r="R49" s="278">
        <f t="shared" ref="R49:U66" si="52">B49/B$68*100</f>
        <v>3.3390998067452151</v>
      </c>
      <c r="S49" s="278">
        <f t="shared" si="52"/>
        <v>3.233771711207392</v>
      </c>
      <c r="T49" s="278">
        <f t="shared" si="52"/>
        <v>3.079180627836791</v>
      </c>
      <c r="U49" s="278">
        <f t="shared" si="52"/>
        <v>3.0242127673095864</v>
      </c>
      <c r="V49" s="278">
        <f t="shared" si="4"/>
        <v>2.8384688457473142</v>
      </c>
      <c r="W49" s="278">
        <f t="shared" si="5"/>
        <v>2.9708947179302911</v>
      </c>
      <c r="X49" s="278">
        <f t="shared" si="6"/>
        <v>3.3309014063246871</v>
      </c>
      <c r="Y49" s="278">
        <f t="shared" si="7"/>
        <v>3.1596626016769651</v>
      </c>
      <c r="Z49" s="278">
        <f t="shared" si="8"/>
        <v>4.0472435168543441</v>
      </c>
      <c r="AA49" s="278">
        <f t="shared" si="8"/>
        <v>3.3694049973036133</v>
      </c>
      <c r="AB49" s="278">
        <f t="shared" si="8"/>
        <v>3.5552014470595834</v>
      </c>
      <c r="AC49" s="278">
        <f t="shared" si="8"/>
        <v>4.0580909876187734</v>
      </c>
      <c r="AD49" s="278">
        <f t="shared" ref="AD49:AD66" si="53">N49/N$68*100</f>
        <v>3.2044902671072011</v>
      </c>
      <c r="AE49" s="356"/>
      <c r="AH49" s="233"/>
      <c r="AJ49" s="121" t="s">
        <v>60</v>
      </c>
      <c r="AK49" s="339">
        <v>34796</v>
      </c>
      <c r="AL49" s="339">
        <v>2349</v>
      </c>
      <c r="AM49" s="339">
        <v>2520</v>
      </c>
      <c r="AN49" s="339">
        <v>3508</v>
      </c>
      <c r="AO49" s="339">
        <v>2716</v>
      </c>
      <c r="AP49" s="339">
        <v>3920</v>
      </c>
      <c r="AQ49" s="339">
        <v>3129</v>
      </c>
      <c r="AR49" s="339">
        <v>2978</v>
      </c>
      <c r="AS49" s="339">
        <v>1496</v>
      </c>
      <c r="AT49" s="339">
        <v>3551</v>
      </c>
      <c r="AU49" s="339">
        <v>3646</v>
      </c>
      <c r="AV49" s="339">
        <v>2955</v>
      </c>
      <c r="AW49" s="339">
        <v>2028</v>
      </c>
    </row>
    <row r="50" spans="1:51" ht="13.8">
      <c r="A50" s="264" t="s">
        <v>59</v>
      </c>
      <c r="B50" s="266">
        <f t="shared" si="40"/>
        <v>370</v>
      </c>
      <c r="C50" s="266">
        <f t="shared" si="41"/>
        <v>409</v>
      </c>
      <c r="D50" s="266">
        <f t="shared" si="42"/>
        <v>554</v>
      </c>
      <c r="E50" s="266">
        <f t="shared" si="43"/>
        <v>365</v>
      </c>
      <c r="F50" s="266">
        <f t="shared" si="44"/>
        <v>405</v>
      </c>
      <c r="G50" s="266">
        <f t="shared" si="45"/>
        <v>365</v>
      </c>
      <c r="H50" s="266">
        <f t="shared" si="46"/>
        <v>375</v>
      </c>
      <c r="I50" s="266">
        <f t="shared" si="47"/>
        <v>161</v>
      </c>
      <c r="J50" s="266">
        <f t="shared" si="48"/>
        <v>466</v>
      </c>
      <c r="K50" s="266">
        <f t="shared" si="49"/>
        <v>681</v>
      </c>
      <c r="L50" s="266">
        <f t="shared" si="50"/>
        <v>600</v>
      </c>
      <c r="M50" s="266">
        <f t="shared" si="51"/>
        <v>578</v>
      </c>
      <c r="N50" s="265">
        <f t="shared" si="10"/>
        <v>1333</v>
      </c>
      <c r="O50" s="262">
        <f t="shared" si="29"/>
        <v>0.31213631903937883</v>
      </c>
      <c r="Q50" s="264" t="s">
        <v>59</v>
      </c>
      <c r="R50" s="282">
        <f t="shared" si="52"/>
        <v>0.28832367059410263</v>
      </c>
      <c r="S50" s="282">
        <f t="shared" si="52"/>
        <v>0.31363828074076916</v>
      </c>
      <c r="T50" s="282">
        <f t="shared" si="52"/>
        <v>0.32912715952567667</v>
      </c>
      <c r="U50" s="282">
        <f t="shared" si="52"/>
        <v>0.28994947729655873</v>
      </c>
      <c r="V50" s="282">
        <f t="shared" si="4"/>
        <v>0.27093563104587842</v>
      </c>
      <c r="W50" s="282">
        <f t="shared" si="5"/>
        <v>0.26230686309737694</v>
      </c>
      <c r="X50" s="282">
        <f t="shared" si="6"/>
        <v>0.31447332008352413</v>
      </c>
      <c r="Y50" s="282">
        <f t="shared" si="7"/>
        <v>0.2017872585759585</v>
      </c>
      <c r="Z50" s="282">
        <f t="shared" si="8"/>
        <v>0.34185526171000991</v>
      </c>
      <c r="AA50" s="282">
        <f t="shared" si="8"/>
        <v>0.48966385044040983</v>
      </c>
      <c r="AB50" s="282">
        <f t="shared" si="8"/>
        <v>0.43067249510110039</v>
      </c>
      <c r="AC50" s="282">
        <f t="shared" si="8"/>
        <v>0.52008350129570968</v>
      </c>
      <c r="AD50" s="282">
        <f t="shared" si="53"/>
        <v>0.31213631903937883</v>
      </c>
      <c r="AE50" s="356"/>
      <c r="AH50" s="233"/>
      <c r="AJ50" s="121" t="s">
        <v>161</v>
      </c>
      <c r="AK50" s="339">
        <v>16633</v>
      </c>
      <c r="AL50" s="339">
        <v>326</v>
      </c>
      <c r="AM50" s="339">
        <v>1313</v>
      </c>
      <c r="AN50" s="339">
        <v>2911</v>
      </c>
      <c r="AO50" s="339">
        <v>740</v>
      </c>
      <c r="AP50" s="339">
        <v>1477</v>
      </c>
      <c r="AQ50" s="339">
        <v>1751</v>
      </c>
      <c r="AR50" s="339">
        <v>478</v>
      </c>
      <c r="AS50" s="339">
        <v>2130</v>
      </c>
      <c r="AT50" s="339">
        <v>906</v>
      </c>
      <c r="AU50" s="339">
        <v>908</v>
      </c>
      <c r="AV50" s="339">
        <v>2710</v>
      </c>
      <c r="AW50" s="339">
        <v>983</v>
      </c>
      <c r="AX50" s="236"/>
      <c r="AY50" s="236"/>
    </row>
    <row r="51" spans="1:51" ht="13.8">
      <c r="A51" s="272" t="s">
        <v>53</v>
      </c>
      <c r="B51" s="99">
        <f t="shared" si="40"/>
        <v>2494</v>
      </c>
      <c r="C51" s="99">
        <f t="shared" si="41"/>
        <v>3363</v>
      </c>
      <c r="D51" s="99">
        <f t="shared" si="42"/>
        <v>5229</v>
      </c>
      <c r="E51" s="99">
        <f t="shared" si="43"/>
        <v>1483</v>
      </c>
      <c r="F51" s="99">
        <f t="shared" si="44"/>
        <v>2255</v>
      </c>
      <c r="G51" s="99">
        <f t="shared" si="45"/>
        <v>3008</v>
      </c>
      <c r="H51" s="99">
        <f t="shared" si="46"/>
        <v>2817</v>
      </c>
      <c r="I51" s="99">
        <f t="shared" si="47"/>
        <v>2373</v>
      </c>
      <c r="J51" s="99">
        <f t="shared" si="48"/>
        <v>3475</v>
      </c>
      <c r="K51" s="99">
        <f t="shared" si="49"/>
        <v>3543</v>
      </c>
      <c r="L51" s="99">
        <f t="shared" si="50"/>
        <v>4367</v>
      </c>
      <c r="M51" s="99">
        <f t="shared" si="51"/>
        <v>3422</v>
      </c>
      <c r="N51" s="99">
        <f t="shared" si="10"/>
        <v>11086</v>
      </c>
      <c r="O51" s="273">
        <f t="shared" si="29"/>
        <v>2.5959064012532282</v>
      </c>
      <c r="P51" s="108"/>
      <c r="Q51" s="272" t="s">
        <v>53</v>
      </c>
      <c r="R51" s="277">
        <f t="shared" si="52"/>
        <v>1.9434573904370052</v>
      </c>
      <c r="S51" s="277">
        <f t="shared" si="52"/>
        <v>2.5788888462865684</v>
      </c>
      <c r="T51" s="277">
        <f t="shared" si="52"/>
        <v>3.1065088757396451</v>
      </c>
      <c r="U51" s="277">
        <f t="shared" si="52"/>
        <v>1.178068698166566</v>
      </c>
      <c r="V51" s="277">
        <f t="shared" si="4"/>
        <v>1.5085428345887799</v>
      </c>
      <c r="W51" s="277">
        <f t="shared" si="5"/>
        <v>2.1616960114983828</v>
      </c>
      <c r="X51" s="277">
        <f t="shared" si="6"/>
        <v>2.3623235804674332</v>
      </c>
      <c r="Y51" s="277">
        <f t="shared" si="7"/>
        <v>2.974168724228258</v>
      </c>
      <c r="Z51" s="277">
        <f t="shared" si="8"/>
        <v>2.5492425631808677</v>
      </c>
      <c r="AA51" s="277">
        <f t="shared" si="8"/>
        <v>2.5475462879741144</v>
      </c>
      <c r="AB51" s="277">
        <f t="shared" si="8"/>
        <v>3.1345779768441751</v>
      </c>
      <c r="AC51" s="277">
        <f t="shared" si="8"/>
        <v>3.0791102792974376</v>
      </c>
      <c r="AD51" s="277">
        <f t="shared" si="53"/>
        <v>2.5959064012532282</v>
      </c>
      <c r="AE51" s="356"/>
      <c r="AF51" s="236"/>
      <c r="AG51" s="236"/>
      <c r="AH51" s="233"/>
      <c r="AJ51" s="121" t="s">
        <v>61</v>
      </c>
      <c r="AK51" s="339">
        <v>102476</v>
      </c>
      <c r="AL51" s="339">
        <v>9432</v>
      </c>
      <c r="AM51" s="339">
        <v>8833</v>
      </c>
      <c r="AN51" s="339">
        <v>10156</v>
      </c>
      <c r="AO51" s="339">
        <v>6332</v>
      </c>
      <c r="AP51" s="339">
        <v>11289</v>
      </c>
      <c r="AQ51" s="339">
        <v>8238</v>
      </c>
      <c r="AR51" s="339">
        <v>4227</v>
      </c>
      <c r="AS51" s="339">
        <v>5025</v>
      </c>
      <c r="AT51" s="339">
        <v>10804</v>
      </c>
      <c r="AU51" s="339">
        <v>10254</v>
      </c>
      <c r="AV51" s="339">
        <v>10423</v>
      </c>
      <c r="AW51" s="339">
        <v>7464</v>
      </c>
      <c r="AX51" s="236"/>
      <c r="AY51" s="236"/>
    </row>
    <row r="52" spans="1:51" s="236" customFormat="1" ht="13.8">
      <c r="A52" s="272" t="s">
        <v>225</v>
      </c>
      <c r="B52" s="99">
        <f t="shared" si="40"/>
        <v>1392</v>
      </c>
      <c r="C52" s="99">
        <f t="shared" si="41"/>
        <v>1029</v>
      </c>
      <c r="D52" s="99">
        <f t="shared" si="42"/>
        <v>2378</v>
      </c>
      <c r="E52" s="99">
        <f t="shared" si="43"/>
        <v>3029</v>
      </c>
      <c r="F52" s="99">
        <f t="shared" si="44"/>
        <v>3027</v>
      </c>
      <c r="G52" s="99">
        <f t="shared" si="45"/>
        <v>3371</v>
      </c>
      <c r="H52" s="99">
        <f t="shared" si="46"/>
        <v>2469</v>
      </c>
      <c r="I52" s="99">
        <f t="shared" si="47"/>
        <v>1482</v>
      </c>
      <c r="J52" s="99">
        <f t="shared" si="48"/>
        <v>2877</v>
      </c>
      <c r="K52" s="99">
        <f t="shared" si="49"/>
        <v>2811</v>
      </c>
      <c r="L52" s="99">
        <f t="shared" si="50"/>
        <v>3080</v>
      </c>
      <c r="M52" s="99">
        <f t="shared" si="51"/>
        <v>3318</v>
      </c>
      <c r="N52" s="99">
        <f t="shared" si="10"/>
        <v>4799</v>
      </c>
      <c r="O52" s="273">
        <f t="shared" si="29"/>
        <v>1.1237375806976586</v>
      </c>
      <c r="P52" s="108"/>
      <c r="Q52" s="272" t="s">
        <v>225</v>
      </c>
      <c r="R52" s="277">
        <f t="shared" si="52"/>
        <v>1.0847204039648402</v>
      </c>
      <c r="S52" s="277">
        <f t="shared" si="52"/>
        <v>0.78908017330623825</v>
      </c>
      <c r="T52" s="277">
        <f t="shared" si="52"/>
        <v>1.41275159810841</v>
      </c>
      <c r="U52" s="277">
        <f t="shared" si="52"/>
        <v>2.4061834704966478</v>
      </c>
      <c r="V52" s="277">
        <f t="shared" si="4"/>
        <v>2.0249929757428986</v>
      </c>
      <c r="W52" s="277">
        <f t="shared" si="5"/>
        <v>2.4225655767157743</v>
      </c>
      <c r="X52" s="277">
        <f t="shared" si="6"/>
        <v>2.0704923394299231</v>
      </c>
      <c r="Y52" s="277">
        <f t="shared" si="7"/>
        <v>1.8574454485066492</v>
      </c>
      <c r="Z52" s="277">
        <f t="shared" si="8"/>
        <v>2.1105527638190953</v>
      </c>
      <c r="AA52" s="277">
        <f t="shared" si="8"/>
        <v>2.0212115764875067</v>
      </c>
      <c r="AB52" s="277">
        <f t="shared" si="8"/>
        <v>2.2107854748523152</v>
      </c>
      <c r="AC52" s="277">
        <f t="shared" si="8"/>
        <v>2.9855312410020156</v>
      </c>
      <c r="AD52" s="277">
        <f t="shared" si="53"/>
        <v>1.1237375806976586</v>
      </c>
      <c r="AE52" s="356"/>
      <c r="AH52" s="233"/>
      <c r="AI52" s="103"/>
      <c r="AJ52" s="121" t="s">
        <v>62</v>
      </c>
      <c r="AK52" s="339">
        <v>122794</v>
      </c>
      <c r="AL52" s="121">
        <v>11005</v>
      </c>
      <c r="AM52" s="121">
        <v>11382</v>
      </c>
      <c r="AN52" s="121">
        <v>11711</v>
      </c>
      <c r="AO52" s="121">
        <v>11651</v>
      </c>
      <c r="AP52" s="121">
        <v>11094</v>
      </c>
      <c r="AQ52" s="121">
        <v>11416</v>
      </c>
      <c r="AR52" s="121">
        <v>9232</v>
      </c>
      <c r="AS52" s="121">
        <v>5567</v>
      </c>
      <c r="AT52" s="121">
        <v>10130</v>
      </c>
      <c r="AU52" s="121">
        <v>9753</v>
      </c>
      <c r="AV52" s="121">
        <v>9101</v>
      </c>
      <c r="AW52" s="121">
        <v>10752</v>
      </c>
    </row>
    <row r="53" spans="1:51" s="236" customFormat="1" ht="13.8">
      <c r="A53" s="272" t="s">
        <v>224</v>
      </c>
      <c r="B53" s="99">
        <f t="shared" si="40"/>
        <v>484</v>
      </c>
      <c r="C53" s="99">
        <f t="shared" si="41"/>
        <v>422</v>
      </c>
      <c r="D53" s="99">
        <f t="shared" si="42"/>
        <v>535</v>
      </c>
      <c r="E53" s="99">
        <f t="shared" si="43"/>
        <v>796</v>
      </c>
      <c r="F53" s="99">
        <f t="shared" si="44"/>
        <v>425</v>
      </c>
      <c r="G53" s="99">
        <f t="shared" si="45"/>
        <v>323</v>
      </c>
      <c r="H53" s="99">
        <f t="shared" si="46"/>
        <v>175</v>
      </c>
      <c r="I53" s="99">
        <f t="shared" si="47"/>
        <v>11</v>
      </c>
      <c r="J53" s="99">
        <f t="shared" si="48"/>
        <v>65</v>
      </c>
      <c r="K53" s="99">
        <f t="shared" si="49"/>
        <v>125</v>
      </c>
      <c r="L53" s="99">
        <f t="shared" si="50"/>
        <v>180</v>
      </c>
      <c r="M53" s="99">
        <f t="shared" si="51"/>
        <v>71</v>
      </c>
      <c r="N53" s="99">
        <f t="shared" si="10"/>
        <v>1441</v>
      </c>
      <c r="O53" s="273">
        <f t="shared" si="29"/>
        <v>0.33742568322261429</v>
      </c>
      <c r="P53" s="108"/>
      <c r="Q53" s="272" t="s">
        <v>224</v>
      </c>
      <c r="R53" s="277">
        <f t="shared" si="52"/>
        <v>0.37715853126363691</v>
      </c>
      <c r="S53" s="277">
        <f t="shared" si="52"/>
        <v>0.32360722364939992</v>
      </c>
      <c r="T53" s="277">
        <f t="shared" si="52"/>
        <v>0.31783940495710655</v>
      </c>
      <c r="U53" s="277">
        <f t="shared" si="52"/>
        <v>0.63232817514537198</v>
      </c>
      <c r="V53" s="277">
        <f t="shared" si="4"/>
        <v>0.28431516838147736</v>
      </c>
      <c r="W53" s="277">
        <f t="shared" si="5"/>
        <v>0.23212360761767875</v>
      </c>
      <c r="X53" s="277">
        <f t="shared" si="6"/>
        <v>0.14675421603897792</v>
      </c>
      <c r="Y53" s="277">
        <f t="shared" si="7"/>
        <v>1.3786707107674184E-2</v>
      </c>
      <c r="Z53" s="277">
        <f t="shared" si="8"/>
        <v>4.7683673843670907E-2</v>
      </c>
      <c r="AA53" s="277">
        <f t="shared" si="8"/>
        <v>8.9879561387740434E-2</v>
      </c>
      <c r="AB53" s="277">
        <f t="shared" si="8"/>
        <v>0.12920174853033012</v>
      </c>
      <c r="AC53" s="277">
        <f t="shared" si="8"/>
        <v>6.3885689605528359E-2</v>
      </c>
      <c r="AD53" s="277">
        <f t="shared" si="53"/>
        <v>0.33742568322261429</v>
      </c>
      <c r="AE53" s="356"/>
      <c r="AF53" s="103"/>
      <c r="AG53" s="103"/>
      <c r="AH53" s="233"/>
      <c r="AI53" s="103"/>
      <c r="AJ53" s="121" t="s">
        <v>63</v>
      </c>
      <c r="AK53" s="339">
        <v>16920</v>
      </c>
      <c r="AL53" s="121">
        <v>1322</v>
      </c>
      <c r="AM53" s="121">
        <v>1478</v>
      </c>
      <c r="AN53" s="121">
        <v>1578</v>
      </c>
      <c r="AO53" s="121">
        <v>1214</v>
      </c>
      <c r="AP53" s="121">
        <v>2093</v>
      </c>
      <c r="AQ53" s="121">
        <v>1817</v>
      </c>
      <c r="AR53" s="121">
        <v>1475</v>
      </c>
      <c r="AS53" s="121">
        <v>719</v>
      </c>
      <c r="AT53" s="121">
        <v>1317</v>
      </c>
      <c r="AU53" s="121">
        <v>1338</v>
      </c>
      <c r="AV53" s="121">
        <v>1225</v>
      </c>
      <c r="AW53" s="121">
        <v>1344</v>
      </c>
      <c r="AX53" s="103"/>
      <c r="AY53" s="103"/>
    </row>
    <row r="54" spans="1:51" s="236" customFormat="1" ht="13.8">
      <c r="A54" s="272" t="s">
        <v>160</v>
      </c>
      <c r="B54" s="99">
        <f t="shared" si="40"/>
        <v>1594</v>
      </c>
      <c r="C54" s="99">
        <f t="shared" si="41"/>
        <v>3075</v>
      </c>
      <c r="D54" s="99">
        <f t="shared" si="42"/>
        <v>3441</v>
      </c>
      <c r="E54" s="99">
        <f t="shared" si="43"/>
        <v>2431</v>
      </c>
      <c r="F54" s="99">
        <f t="shared" si="44"/>
        <v>3670</v>
      </c>
      <c r="G54" s="99">
        <f t="shared" si="45"/>
        <v>2457</v>
      </c>
      <c r="H54" s="99">
        <f t="shared" si="46"/>
        <v>3267</v>
      </c>
      <c r="I54" s="99">
        <f t="shared" si="47"/>
        <v>2568</v>
      </c>
      <c r="J54" s="99">
        <f t="shared" si="48"/>
        <v>1733</v>
      </c>
      <c r="K54" s="99">
        <f t="shared" si="49"/>
        <v>2446</v>
      </c>
      <c r="L54" s="99">
        <f t="shared" si="50"/>
        <v>3316</v>
      </c>
      <c r="M54" s="99">
        <f t="shared" si="51"/>
        <v>2653</v>
      </c>
      <c r="N54" s="99">
        <f t="shared" si="10"/>
        <v>8110</v>
      </c>
      <c r="O54" s="273">
        <f t="shared" si="29"/>
        <v>1.899043921537406</v>
      </c>
      <c r="P54" s="108"/>
      <c r="Q54" s="272" t="s">
        <v>160</v>
      </c>
      <c r="R54" s="277">
        <f t="shared" si="52"/>
        <v>1.2421295430459449</v>
      </c>
      <c r="S54" s="277">
        <f t="shared" si="52"/>
        <v>2.3580384187722863</v>
      </c>
      <c r="T54" s="277">
        <f t="shared" si="52"/>
        <v>2.0442717616026238</v>
      </c>
      <c r="U54" s="277">
        <f t="shared" si="52"/>
        <v>1.931142957008039</v>
      </c>
      <c r="V54" s="277">
        <f t="shared" si="4"/>
        <v>2.4551451010824046</v>
      </c>
      <c r="W54" s="277">
        <f t="shared" si="5"/>
        <v>1.7657204455623428</v>
      </c>
      <c r="X54" s="277">
        <f t="shared" si="6"/>
        <v>2.7396915645676621</v>
      </c>
      <c r="Y54" s="277">
        <f t="shared" si="7"/>
        <v>3.2185694411370274</v>
      </c>
      <c r="Z54" s="277">
        <f t="shared" si="8"/>
        <v>1.2713201041704874</v>
      </c>
      <c r="AA54" s="277">
        <f t="shared" si="8"/>
        <v>1.7587632572353047</v>
      </c>
      <c r="AB54" s="277">
        <f t="shared" si="8"/>
        <v>2.380183322925415</v>
      </c>
      <c r="AC54" s="277">
        <f t="shared" si="8"/>
        <v>2.3871652749784049</v>
      </c>
      <c r="AD54" s="277">
        <f t="shared" si="53"/>
        <v>1.899043921537406</v>
      </c>
      <c r="AE54" s="356"/>
      <c r="AH54" s="233"/>
      <c r="AI54" s="103"/>
      <c r="AJ54" s="121" t="s">
        <v>168</v>
      </c>
      <c r="AK54" s="339">
        <v>5000</v>
      </c>
      <c r="AL54" s="121">
        <v>345</v>
      </c>
      <c r="AM54" s="121">
        <v>408</v>
      </c>
      <c r="AN54" s="121">
        <v>472</v>
      </c>
      <c r="AO54" s="121">
        <v>421</v>
      </c>
      <c r="AP54" s="121">
        <v>536</v>
      </c>
      <c r="AQ54" s="121">
        <v>558</v>
      </c>
      <c r="AR54" s="121">
        <v>447</v>
      </c>
      <c r="AS54" s="121">
        <v>236</v>
      </c>
      <c r="AT54" s="121">
        <v>435</v>
      </c>
      <c r="AU54" s="121">
        <v>422</v>
      </c>
      <c r="AV54" s="121">
        <v>419</v>
      </c>
      <c r="AW54" s="121">
        <v>301</v>
      </c>
      <c r="AX54" s="103"/>
      <c r="AY54" s="103"/>
    </row>
    <row r="55" spans="1:51" ht="13.8">
      <c r="A55" s="272" t="s">
        <v>60</v>
      </c>
      <c r="B55" s="99">
        <f t="shared" si="40"/>
        <v>2349</v>
      </c>
      <c r="C55" s="99">
        <f t="shared" si="41"/>
        <v>2520</v>
      </c>
      <c r="D55" s="99">
        <f t="shared" si="42"/>
        <v>3508</v>
      </c>
      <c r="E55" s="99">
        <f t="shared" si="43"/>
        <v>2716</v>
      </c>
      <c r="F55" s="99">
        <f t="shared" si="44"/>
        <v>3920</v>
      </c>
      <c r="G55" s="99">
        <f t="shared" si="45"/>
        <v>3129</v>
      </c>
      <c r="H55" s="99">
        <f t="shared" si="46"/>
        <v>2978</v>
      </c>
      <c r="I55" s="99">
        <f t="shared" si="47"/>
        <v>1496</v>
      </c>
      <c r="J55" s="99">
        <f t="shared" si="48"/>
        <v>3551</v>
      </c>
      <c r="K55" s="99">
        <f t="shared" si="49"/>
        <v>3646</v>
      </c>
      <c r="L55" s="99">
        <f t="shared" si="50"/>
        <v>2955</v>
      </c>
      <c r="M55" s="99">
        <f t="shared" si="51"/>
        <v>2028</v>
      </c>
      <c r="N55" s="99">
        <f t="shared" si="10"/>
        <v>8377</v>
      </c>
      <c r="O55" s="273">
        <f t="shared" si="29"/>
        <v>1.9615648496570715</v>
      </c>
      <c r="P55" s="108"/>
      <c r="Q55" s="272" t="s">
        <v>60</v>
      </c>
      <c r="R55" s="277">
        <f t="shared" si="52"/>
        <v>1.8304656816906677</v>
      </c>
      <c r="S55" s="277">
        <f t="shared" si="52"/>
        <v>1.9324412407499714</v>
      </c>
      <c r="T55" s="277">
        <f t="shared" si="52"/>
        <v>2.0840759487654759</v>
      </c>
      <c r="U55" s="277">
        <f t="shared" si="52"/>
        <v>2.1575418639382291</v>
      </c>
      <c r="V55" s="277">
        <f t="shared" si="4"/>
        <v>2.6223893177773911</v>
      </c>
      <c r="W55" s="277">
        <f t="shared" si="5"/>
        <v>2.2486525332375136</v>
      </c>
      <c r="X55" s="277">
        <f t="shared" si="6"/>
        <v>2.4973374592232931</v>
      </c>
      <c r="Y55" s="277">
        <f t="shared" si="7"/>
        <v>1.8749921666436888</v>
      </c>
      <c r="Z55" s="277">
        <f t="shared" si="8"/>
        <v>2.6049957818288521</v>
      </c>
      <c r="AA55" s="277">
        <f t="shared" si="8"/>
        <v>2.6216070465576129</v>
      </c>
      <c r="AB55" s="277">
        <f t="shared" si="8"/>
        <v>2.1210620383729193</v>
      </c>
      <c r="AC55" s="277">
        <f t="shared" si="8"/>
        <v>1.8247912467607257</v>
      </c>
      <c r="AD55" s="277">
        <f t="shared" si="53"/>
        <v>1.9615648496570715</v>
      </c>
      <c r="AE55" s="356"/>
      <c r="AJ55" s="121"/>
      <c r="AK55" s="339">
        <f t="shared" ref="AK55:AQ55" si="54">SUM(AK17:AK54)</f>
        <v>1566448</v>
      </c>
      <c r="AL55" s="339">
        <f t="shared" si="54"/>
        <v>128328</v>
      </c>
      <c r="AM55" s="339">
        <f t="shared" si="54"/>
        <v>130405</v>
      </c>
      <c r="AN55" s="339">
        <f t="shared" si="54"/>
        <v>168324</v>
      </c>
      <c r="AO55" s="339">
        <f t="shared" si="54"/>
        <v>125884</v>
      </c>
      <c r="AP55" s="339">
        <f t="shared" si="54"/>
        <v>149482</v>
      </c>
      <c r="AQ55" s="339">
        <f t="shared" si="54"/>
        <v>139150</v>
      </c>
      <c r="AR55" s="339">
        <f>SUM(AR17:AR54)</f>
        <v>119247</v>
      </c>
      <c r="AS55" s="339">
        <f t="shared" ref="AS55:AW55" si="55">SUM(AS17:AS54)</f>
        <v>79787</v>
      </c>
      <c r="AT55" s="339">
        <f t="shared" si="55"/>
        <v>136315</v>
      </c>
      <c r="AU55" s="339">
        <f t="shared" si="55"/>
        <v>139075</v>
      </c>
      <c r="AV55" s="339">
        <f t="shared" si="55"/>
        <v>139317</v>
      </c>
      <c r="AW55" s="339">
        <f t="shared" si="55"/>
        <v>111136</v>
      </c>
    </row>
    <row r="56" spans="1:51">
      <c r="A56" s="272" t="s">
        <v>63</v>
      </c>
      <c r="B56" s="99">
        <f t="shared" si="40"/>
        <v>1322</v>
      </c>
      <c r="C56" s="99">
        <f t="shared" si="41"/>
        <v>1478</v>
      </c>
      <c r="D56" s="99">
        <f t="shared" si="42"/>
        <v>1578</v>
      </c>
      <c r="E56" s="99">
        <f t="shared" si="43"/>
        <v>1214</v>
      </c>
      <c r="F56" s="99">
        <f t="shared" si="44"/>
        <v>2093</v>
      </c>
      <c r="G56" s="99">
        <f t="shared" si="45"/>
        <v>1817</v>
      </c>
      <c r="H56" s="99">
        <f t="shared" si="46"/>
        <v>1475</v>
      </c>
      <c r="I56" s="99">
        <f t="shared" si="47"/>
        <v>719</v>
      </c>
      <c r="J56" s="99">
        <f t="shared" si="48"/>
        <v>1317</v>
      </c>
      <c r="K56" s="99">
        <f t="shared" si="49"/>
        <v>1338</v>
      </c>
      <c r="L56" s="99">
        <f t="shared" si="50"/>
        <v>1225</v>
      </c>
      <c r="M56" s="99">
        <f t="shared" si="51"/>
        <v>1344</v>
      </c>
      <c r="N56" s="99">
        <f t="shared" si="10"/>
        <v>4378</v>
      </c>
      <c r="O56" s="273">
        <f t="shared" si="29"/>
        <v>1.025155892538935</v>
      </c>
      <c r="P56" s="108"/>
      <c r="Q56" s="272" t="s">
        <v>63</v>
      </c>
      <c r="R56" s="277">
        <f t="shared" si="52"/>
        <v>1.0301726825010908</v>
      </c>
      <c r="S56" s="277">
        <f t="shared" si="52"/>
        <v>1.1333921245351022</v>
      </c>
      <c r="T56" s="277">
        <f t="shared" si="52"/>
        <v>0.93747772153703579</v>
      </c>
      <c r="U56" s="277">
        <f t="shared" si="52"/>
        <v>0.96437990530965012</v>
      </c>
      <c r="V56" s="277">
        <f t="shared" si="4"/>
        <v>1.4001685821704286</v>
      </c>
      <c r="W56" s="277">
        <f t="shared" si="5"/>
        <v>1.3057851239669422</v>
      </c>
      <c r="X56" s="277">
        <f t="shared" si="6"/>
        <v>1.2369283923285281</v>
      </c>
      <c r="Y56" s="277">
        <f t="shared" si="7"/>
        <v>0.90114931003797605</v>
      </c>
      <c r="Z56" s="277">
        <f t="shared" si="8"/>
        <v>0.96614459157099364</v>
      </c>
      <c r="AA56" s="277">
        <f t="shared" si="8"/>
        <v>0.96207082509437347</v>
      </c>
      <c r="AB56" s="277">
        <f t="shared" si="8"/>
        <v>0.87928967749807996</v>
      </c>
      <c r="AC56" s="277">
        <f t="shared" si="8"/>
        <v>1.2093291102792976</v>
      </c>
      <c r="AD56" s="277">
        <f t="shared" si="53"/>
        <v>1.025155892538935</v>
      </c>
      <c r="AE56" s="356"/>
      <c r="AW56" s="103"/>
      <c r="AX56" s="236"/>
      <c r="AY56" s="236"/>
    </row>
    <row r="57" spans="1:51">
      <c r="A57" s="272" t="s">
        <v>158</v>
      </c>
      <c r="B57" s="99">
        <f>SUM(B58:B59)</f>
        <v>979</v>
      </c>
      <c r="C57" s="99">
        <f t="shared" ref="C57:M57" si="56">SUM(C58:C59)</f>
        <v>996</v>
      </c>
      <c r="D57" s="99">
        <f t="shared" ref="D57" si="57">SUM(D58:D59)</f>
        <v>874</v>
      </c>
      <c r="E57" s="99">
        <f t="shared" si="56"/>
        <v>640</v>
      </c>
      <c r="F57" s="99">
        <f t="shared" si="56"/>
        <v>1087</v>
      </c>
      <c r="G57" s="99">
        <f t="shared" si="56"/>
        <v>1383</v>
      </c>
      <c r="H57" s="99">
        <f t="shared" si="56"/>
        <v>1123</v>
      </c>
      <c r="I57" s="99">
        <f t="shared" si="56"/>
        <v>602</v>
      </c>
      <c r="J57" s="99">
        <f t="shared" si="56"/>
        <v>1443</v>
      </c>
      <c r="K57" s="99">
        <f t="shared" si="56"/>
        <v>1343</v>
      </c>
      <c r="L57" s="99">
        <f t="shared" si="56"/>
        <v>1054</v>
      </c>
      <c r="M57" s="99">
        <f t="shared" si="56"/>
        <v>556</v>
      </c>
      <c r="N57" s="99">
        <f t="shared" si="10"/>
        <v>2849</v>
      </c>
      <c r="O57" s="273">
        <f t="shared" si="29"/>
        <v>0.66712406072257335</v>
      </c>
      <c r="Q57" s="272" t="s">
        <v>158</v>
      </c>
      <c r="R57" s="277">
        <f t="shared" si="52"/>
        <v>0.76288884732872009</v>
      </c>
      <c r="S57" s="277">
        <f t="shared" si="52"/>
        <v>0.76377439515356005</v>
      </c>
      <c r="T57" s="277">
        <f t="shared" si="52"/>
        <v>0.51923671015422634</v>
      </c>
      <c r="U57" s="277">
        <f t="shared" si="52"/>
        <v>0.50840456293095238</v>
      </c>
      <c r="V57" s="277">
        <f t="shared" si="4"/>
        <v>0.72717785418980208</v>
      </c>
      <c r="W57" s="277">
        <f t="shared" si="5"/>
        <v>0.99389148401006111</v>
      </c>
      <c r="X57" s="277">
        <f t="shared" si="6"/>
        <v>0.9417427692101269</v>
      </c>
      <c r="Y57" s="277">
        <f t="shared" si="7"/>
        <v>0.75450887989271431</v>
      </c>
      <c r="Z57" s="277">
        <f t="shared" si="8"/>
        <v>1.0585775593294942</v>
      </c>
      <c r="AA57" s="277">
        <f t="shared" si="8"/>
        <v>0.96566600754988319</v>
      </c>
      <c r="AB57" s="277">
        <f t="shared" si="8"/>
        <v>0.75654801639426639</v>
      </c>
      <c r="AC57" s="277">
        <f t="shared" si="8"/>
        <v>0.50028793550244743</v>
      </c>
      <c r="AD57" s="277">
        <f t="shared" si="53"/>
        <v>0.66712406072257335</v>
      </c>
      <c r="AE57" s="356"/>
      <c r="AW57" s="103"/>
      <c r="AX57" s="236"/>
      <c r="AY57" s="236"/>
    </row>
    <row r="58" spans="1:51" s="236" customFormat="1">
      <c r="A58" s="263" t="s">
        <v>49</v>
      </c>
      <c r="B58" s="186">
        <f t="shared" ref="B58:B64" si="58">VLOOKUP($A58,$AJ:$AW,3,FALSE)</f>
        <v>872</v>
      </c>
      <c r="C58" s="186">
        <f t="shared" ref="C58:C64" si="59">VLOOKUP($A58,$AJ:$AW,4,FALSE)</f>
        <v>889</v>
      </c>
      <c r="D58" s="186">
        <f t="shared" ref="D58:D64" si="60">VLOOKUP($A58,$AJ:$AW,5,FALSE)</f>
        <v>743</v>
      </c>
      <c r="E58" s="186">
        <f t="shared" ref="E58:E64" si="61">VLOOKUP($A58,$AJ:$AW,6,FALSE)</f>
        <v>513</v>
      </c>
      <c r="F58" s="186">
        <f t="shared" ref="F58:F64" si="62">VLOOKUP($A58,$AJ:$AW,7,FALSE)</f>
        <v>859</v>
      </c>
      <c r="G58" s="186">
        <f t="shared" ref="G58:G64" si="63">VLOOKUP($A58,$AJ:$AW,8,FALSE)</f>
        <v>1128</v>
      </c>
      <c r="H58" s="186">
        <f t="shared" ref="H58:H64" si="64">VLOOKUP($A58,$AJ:$AW,9,FALSE)</f>
        <v>942</v>
      </c>
      <c r="I58" s="186">
        <f t="shared" ref="I58:I64" si="65">VLOOKUP($A58,$AJ:$AW,10,FALSE)</f>
        <v>503</v>
      </c>
      <c r="J58" s="186">
        <f t="shared" ref="J58:J64" si="66">VLOOKUP($A58,$AJ:$AW,11,FALSE)</f>
        <v>1241</v>
      </c>
      <c r="K58" s="186">
        <f t="shared" ref="K58:K64" si="67">VLOOKUP($A58,$AJ:$AW,12,FALSE)</f>
        <v>1181</v>
      </c>
      <c r="L58" s="186">
        <f t="shared" ref="L58:L64" si="68">VLOOKUP($A58,$AJ:$AW,13,FALSE)</f>
        <v>941</v>
      </c>
      <c r="M58" s="186">
        <f t="shared" ref="M58:M64" si="69">VLOOKUP($A58,$AJ:$AW,14,FALSE)</f>
        <v>514</v>
      </c>
      <c r="N58" s="98">
        <f t="shared" si="10"/>
        <v>2504</v>
      </c>
      <c r="O58" s="77">
        <f t="shared" si="29"/>
        <v>0.58633859180390435</v>
      </c>
      <c r="P58" s="11"/>
      <c r="Q58" s="263" t="s">
        <v>49</v>
      </c>
      <c r="R58" s="278">
        <f t="shared" si="52"/>
        <v>0.67950875880556072</v>
      </c>
      <c r="S58" s="278">
        <f t="shared" si="52"/>
        <v>0.68172232659790655</v>
      </c>
      <c r="T58" s="278">
        <f t="shared" si="52"/>
        <v>0.44141061286566385</v>
      </c>
      <c r="U58" s="278">
        <f t="shared" si="52"/>
        <v>0.40751803247434149</v>
      </c>
      <c r="V58" s="278">
        <f t="shared" si="4"/>
        <v>0.57465112856397427</v>
      </c>
      <c r="W58" s="278">
        <f t="shared" si="5"/>
        <v>0.81063600431189375</v>
      </c>
      <c r="X58" s="278">
        <f t="shared" si="6"/>
        <v>0.78995698004981263</v>
      </c>
      <c r="Y58" s="278">
        <f t="shared" si="7"/>
        <v>0.63042851592364679</v>
      </c>
      <c r="Z58" s="278">
        <f t="shared" si="8"/>
        <v>0.91039137292300931</v>
      </c>
      <c r="AA58" s="278">
        <f t="shared" si="8"/>
        <v>0.84918209599137151</v>
      </c>
      <c r="AB58" s="278">
        <f t="shared" si="8"/>
        <v>0.67543802981689249</v>
      </c>
      <c r="AC58" s="278">
        <f t="shared" si="8"/>
        <v>0.4624964008062194</v>
      </c>
      <c r="AD58" s="278">
        <f t="shared" si="53"/>
        <v>0.58633859180390435</v>
      </c>
      <c r="AE58" s="356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</row>
    <row r="59" spans="1:51" s="236" customFormat="1">
      <c r="A59" s="264" t="s">
        <v>94</v>
      </c>
      <c r="B59" s="266">
        <f t="shared" si="58"/>
        <v>107</v>
      </c>
      <c r="C59" s="266">
        <f t="shared" si="59"/>
        <v>107</v>
      </c>
      <c r="D59" s="266">
        <f t="shared" si="60"/>
        <v>131</v>
      </c>
      <c r="E59" s="266">
        <f t="shared" si="61"/>
        <v>127</v>
      </c>
      <c r="F59" s="266">
        <f t="shared" si="62"/>
        <v>228</v>
      </c>
      <c r="G59" s="266">
        <f t="shared" si="63"/>
        <v>255</v>
      </c>
      <c r="H59" s="266">
        <f t="shared" si="64"/>
        <v>181</v>
      </c>
      <c r="I59" s="266">
        <f t="shared" si="65"/>
        <v>99</v>
      </c>
      <c r="J59" s="266">
        <f t="shared" si="66"/>
        <v>202</v>
      </c>
      <c r="K59" s="266">
        <f t="shared" si="67"/>
        <v>162</v>
      </c>
      <c r="L59" s="266">
        <f t="shared" si="68"/>
        <v>113</v>
      </c>
      <c r="M59" s="266">
        <f t="shared" si="69"/>
        <v>42</v>
      </c>
      <c r="N59" s="265">
        <f t="shared" si="10"/>
        <v>345</v>
      </c>
      <c r="O59" s="262">
        <f t="shared" si="29"/>
        <v>8.0785468918668932E-2</v>
      </c>
      <c r="P59" s="11"/>
      <c r="Q59" s="264" t="s">
        <v>94</v>
      </c>
      <c r="R59" s="282">
        <f t="shared" si="52"/>
        <v>8.338008852315941E-2</v>
      </c>
      <c r="S59" s="282">
        <f t="shared" si="52"/>
        <v>8.2052068555653543E-2</v>
      </c>
      <c r="T59" s="282">
        <f t="shared" si="52"/>
        <v>7.7826097288562532E-2</v>
      </c>
      <c r="U59" s="282">
        <f t="shared" si="52"/>
        <v>0.10088653045661085</v>
      </c>
      <c r="V59" s="282">
        <f t="shared" si="4"/>
        <v>0.15252672562582786</v>
      </c>
      <c r="W59" s="282">
        <f t="shared" si="5"/>
        <v>0.18325547969816744</v>
      </c>
      <c r="X59" s="282">
        <f t="shared" si="6"/>
        <v>0.15178578916031432</v>
      </c>
      <c r="Y59" s="282">
        <f t="shared" si="7"/>
        <v>0.12408036396906764</v>
      </c>
      <c r="Z59" s="282">
        <f t="shared" si="8"/>
        <v>0.14818618640648498</v>
      </c>
      <c r="AA59" s="282">
        <f t="shared" si="8"/>
        <v>0.11648391155851159</v>
      </c>
      <c r="AB59" s="282">
        <f t="shared" si="8"/>
        <v>8.1109986577373908E-2</v>
      </c>
      <c r="AC59" s="282">
        <f t="shared" si="8"/>
        <v>3.7791534696228049E-2</v>
      </c>
      <c r="AD59" s="282">
        <f t="shared" si="53"/>
        <v>8.0785468918668932E-2</v>
      </c>
      <c r="AE59" s="356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/>
      <c r="AU59" s="103"/>
      <c r="AV59" s="103"/>
      <c r="AW59" s="103"/>
      <c r="AX59" s="103"/>
      <c r="AY59" s="103"/>
    </row>
    <row r="60" spans="1:51" s="236" customFormat="1">
      <c r="A60" s="274" t="s">
        <v>50</v>
      </c>
      <c r="B60" s="275">
        <f t="shared" si="58"/>
        <v>2125</v>
      </c>
      <c r="C60" s="275">
        <f t="shared" si="59"/>
        <v>1335</v>
      </c>
      <c r="D60" s="275">
        <f t="shared" si="60"/>
        <v>1616</v>
      </c>
      <c r="E60" s="275">
        <f t="shared" si="61"/>
        <v>742</v>
      </c>
      <c r="F60" s="275">
        <f t="shared" si="62"/>
        <v>1139</v>
      </c>
      <c r="G60" s="275">
        <f t="shared" si="63"/>
        <v>1159</v>
      </c>
      <c r="H60" s="275">
        <f t="shared" si="64"/>
        <v>1316</v>
      </c>
      <c r="I60" s="275">
        <f t="shared" si="65"/>
        <v>550</v>
      </c>
      <c r="J60" s="275">
        <f t="shared" si="66"/>
        <v>1376</v>
      </c>
      <c r="K60" s="275">
        <f t="shared" si="67"/>
        <v>1620</v>
      </c>
      <c r="L60" s="275">
        <f t="shared" si="68"/>
        <v>1290</v>
      </c>
      <c r="M60" s="275">
        <f t="shared" si="69"/>
        <v>861</v>
      </c>
      <c r="N60" s="275">
        <f t="shared" si="10"/>
        <v>5076</v>
      </c>
      <c r="O60" s="276">
        <f t="shared" si="29"/>
        <v>1.1886001166120681</v>
      </c>
      <c r="P60" s="11"/>
      <c r="Q60" s="274" t="s">
        <v>50</v>
      </c>
      <c r="R60" s="277">
        <f t="shared" si="52"/>
        <v>1.6559129730066704</v>
      </c>
      <c r="S60" s="277">
        <f t="shared" si="52"/>
        <v>1.0237337525401633</v>
      </c>
      <c r="T60" s="277">
        <f t="shared" si="52"/>
        <v>0.96005323067417603</v>
      </c>
      <c r="U60" s="277">
        <f t="shared" si="52"/>
        <v>0.58943154014807286</v>
      </c>
      <c r="V60" s="277">
        <f t="shared" si="4"/>
        <v>0.76196465126235935</v>
      </c>
      <c r="W60" s="277">
        <f t="shared" si="5"/>
        <v>0.83291412145167087</v>
      </c>
      <c r="X60" s="277">
        <f t="shared" si="6"/>
        <v>1.1035917046131141</v>
      </c>
      <c r="Y60" s="277">
        <f t="shared" si="7"/>
        <v>0.68933535538370916</v>
      </c>
      <c r="Z60" s="277">
        <f t="shared" si="8"/>
        <v>1.0094266955214026</v>
      </c>
      <c r="AA60" s="277">
        <f t="shared" si="8"/>
        <v>1.1648391155851159</v>
      </c>
      <c r="AB60" s="277">
        <f t="shared" si="8"/>
        <v>0.92594586446736582</v>
      </c>
      <c r="AC60" s="277">
        <f t="shared" si="8"/>
        <v>0.77472646127267486</v>
      </c>
      <c r="AD60" s="277">
        <f t="shared" si="53"/>
        <v>1.1886001166120681</v>
      </c>
      <c r="AE60" s="356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/>
      <c r="AU60" s="103"/>
      <c r="AV60" s="103"/>
      <c r="AW60" s="103"/>
    </row>
    <row r="61" spans="1:51">
      <c r="A61" s="274" t="s">
        <v>46</v>
      </c>
      <c r="B61" s="275">
        <f t="shared" si="58"/>
        <v>483</v>
      </c>
      <c r="C61" s="275">
        <f t="shared" si="59"/>
        <v>475</v>
      </c>
      <c r="D61" s="275">
        <f t="shared" si="60"/>
        <v>632</v>
      </c>
      <c r="E61" s="275">
        <f t="shared" si="61"/>
        <v>313</v>
      </c>
      <c r="F61" s="275">
        <f t="shared" si="62"/>
        <v>475</v>
      </c>
      <c r="G61" s="275">
        <f t="shared" si="63"/>
        <v>476</v>
      </c>
      <c r="H61" s="275">
        <f t="shared" si="64"/>
        <v>481</v>
      </c>
      <c r="I61" s="275">
        <f t="shared" si="65"/>
        <v>385</v>
      </c>
      <c r="J61" s="275">
        <f t="shared" si="66"/>
        <v>910</v>
      </c>
      <c r="K61" s="275">
        <f t="shared" si="67"/>
        <v>933</v>
      </c>
      <c r="L61" s="275">
        <f t="shared" si="68"/>
        <v>872</v>
      </c>
      <c r="M61" s="275">
        <f t="shared" si="69"/>
        <v>508</v>
      </c>
      <c r="N61" s="275">
        <f t="shared" si="10"/>
        <v>1590</v>
      </c>
      <c r="O61" s="276">
        <f t="shared" si="29"/>
        <v>0.37231563936430034</v>
      </c>
      <c r="Q61" s="274" t="s">
        <v>46</v>
      </c>
      <c r="R61" s="277">
        <f t="shared" si="52"/>
        <v>0.3763792780998691</v>
      </c>
      <c r="S61" s="277">
        <f t="shared" si="52"/>
        <v>0.36424983704612557</v>
      </c>
      <c r="T61" s="277">
        <f t="shared" si="52"/>
        <v>0.37546636249138565</v>
      </c>
      <c r="U61" s="277">
        <f t="shared" si="52"/>
        <v>0.24864160655841885</v>
      </c>
      <c r="V61" s="277">
        <f t="shared" si="4"/>
        <v>0.31776401172047469</v>
      </c>
      <c r="W61" s="277">
        <f t="shared" si="5"/>
        <v>0.34207689543657926</v>
      </c>
      <c r="X61" s="277">
        <f t="shared" si="6"/>
        <v>0.40336444522713361</v>
      </c>
      <c r="Y61" s="277">
        <f t="shared" si="7"/>
        <v>0.48253474876859637</v>
      </c>
      <c r="Z61" s="277">
        <f t="shared" si="8"/>
        <v>0.66757143381139272</v>
      </c>
      <c r="AA61" s="277">
        <f t="shared" si="8"/>
        <v>0.67086104619809461</v>
      </c>
      <c r="AB61" s="277">
        <f t="shared" si="8"/>
        <v>0.6259106928802658</v>
      </c>
      <c r="AC61" s="277">
        <f t="shared" si="8"/>
        <v>0.45709761013532962</v>
      </c>
      <c r="AD61" s="277">
        <f t="shared" si="53"/>
        <v>0.37231563936430034</v>
      </c>
      <c r="AE61" s="356"/>
      <c r="AF61" s="236"/>
      <c r="AG61" s="236"/>
      <c r="AH61" s="236"/>
      <c r="AW61" s="103"/>
    </row>
    <row r="62" spans="1:51" s="236" customFormat="1">
      <c r="A62" s="274" t="s">
        <v>161</v>
      </c>
      <c r="B62" s="275">
        <f t="shared" si="58"/>
        <v>326</v>
      </c>
      <c r="C62" s="275">
        <f t="shared" si="59"/>
        <v>1313</v>
      </c>
      <c r="D62" s="275">
        <f t="shared" si="60"/>
        <v>2911</v>
      </c>
      <c r="E62" s="275">
        <f t="shared" si="61"/>
        <v>740</v>
      </c>
      <c r="F62" s="275">
        <f t="shared" si="62"/>
        <v>1477</v>
      </c>
      <c r="G62" s="275">
        <f t="shared" si="63"/>
        <v>1751</v>
      </c>
      <c r="H62" s="275">
        <f t="shared" si="64"/>
        <v>478</v>
      </c>
      <c r="I62" s="275">
        <f t="shared" si="65"/>
        <v>2130</v>
      </c>
      <c r="J62" s="275">
        <f t="shared" si="66"/>
        <v>906</v>
      </c>
      <c r="K62" s="275">
        <f t="shared" si="67"/>
        <v>908</v>
      </c>
      <c r="L62" s="275">
        <f t="shared" si="68"/>
        <v>2710</v>
      </c>
      <c r="M62" s="275">
        <f t="shared" si="69"/>
        <v>983</v>
      </c>
      <c r="N62" s="275">
        <f t="shared" si="10"/>
        <v>4550</v>
      </c>
      <c r="O62" s="276">
        <f t="shared" si="29"/>
        <v>1.0654315466085325</v>
      </c>
      <c r="P62" s="11"/>
      <c r="Q62" s="274" t="s">
        <v>161</v>
      </c>
      <c r="R62" s="277">
        <f t="shared" si="52"/>
        <v>0.25403653138831744</v>
      </c>
      <c r="S62" s="277">
        <f t="shared" si="52"/>
        <v>1.0068632337717112</v>
      </c>
      <c r="T62" s="277">
        <f t="shared" si="52"/>
        <v>1.7294028183740879</v>
      </c>
      <c r="U62" s="277">
        <f t="shared" si="52"/>
        <v>0.58784277588891354</v>
      </c>
      <c r="V62" s="277">
        <f t="shared" si="4"/>
        <v>0.98807883223398141</v>
      </c>
      <c r="W62" s="277">
        <f t="shared" si="5"/>
        <v>1.2583542939274166</v>
      </c>
      <c r="X62" s="277">
        <f t="shared" si="6"/>
        <v>0.40084865866646541</v>
      </c>
      <c r="Y62" s="277">
        <f t="shared" si="7"/>
        <v>2.6696078308496372</v>
      </c>
      <c r="Z62" s="277">
        <f t="shared" si="8"/>
        <v>0.66463705388255145</v>
      </c>
      <c r="AA62" s="277">
        <f t="shared" si="8"/>
        <v>0.65288513392054648</v>
      </c>
      <c r="AB62" s="277">
        <f t="shared" si="8"/>
        <v>1.9452041028733034</v>
      </c>
      <c r="AC62" s="277">
        <f t="shared" si="8"/>
        <v>0.88450187158076599</v>
      </c>
      <c r="AD62" s="277">
        <f t="shared" si="53"/>
        <v>1.0654315466085325</v>
      </c>
      <c r="AE62" s="356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/>
      <c r="AU62" s="103"/>
      <c r="AV62" s="103"/>
      <c r="AW62" s="103"/>
      <c r="AX62" s="103"/>
      <c r="AY62" s="103"/>
    </row>
    <row r="63" spans="1:51">
      <c r="A63" s="274" t="s">
        <v>52</v>
      </c>
      <c r="B63" s="275">
        <f t="shared" si="58"/>
        <v>108</v>
      </c>
      <c r="C63" s="275">
        <f t="shared" si="59"/>
        <v>129</v>
      </c>
      <c r="D63" s="275">
        <f t="shared" si="60"/>
        <v>292</v>
      </c>
      <c r="E63" s="275">
        <f t="shared" si="61"/>
        <v>43</v>
      </c>
      <c r="F63" s="275">
        <f t="shared" si="62"/>
        <v>84</v>
      </c>
      <c r="G63" s="275">
        <f t="shared" si="63"/>
        <v>80</v>
      </c>
      <c r="H63" s="275">
        <f t="shared" si="64"/>
        <v>77</v>
      </c>
      <c r="I63" s="275">
        <f t="shared" si="65"/>
        <v>61</v>
      </c>
      <c r="J63" s="275">
        <f t="shared" si="66"/>
        <v>53</v>
      </c>
      <c r="K63" s="275">
        <f t="shared" si="67"/>
        <v>55</v>
      </c>
      <c r="L63" s="275">
        <f t="shared" si="68"/>
        <v>40</v>
      </c>
      <c r="M63" s="275">
        <f t="shared" si="69"/>
        <v>22</v>
      </c>
      <c r="N63" s="275">
        <f t="shared" si="10"/>
        <v>529</v>
      </c>
      <c r="O63" s="276">
        <f t="shared" si="29"/>
        <v>0.12387105234195903</v>
      </c>
      <c r="P63" s="108"/>
      <c r="Q63" s="274" t="s">
        <v>52</v>
      </c>
      <c r="R63" s="277">
        <f t="shared" si="52"/>
        <v>8.415934168692725E-2</v>
      </c>
      <c r="S63" s="277">
        <f t="shared" si="52"/>
        <v>9.8922587324105679E-2</v>
      </c>
      <c r="T63" s="277">
        <f t="shared" si="52"/>
        <v>0.17347496494855161</v>
      </c>
      <c r="U63" s="277">
        <f t="shared" si="52"/>
        <v>3.4158431571923359E-2</v>
      </c>
      <c r="V63" s="277">
        <f t="shared" si="4"/>
        <v>5.6194056809515523E-2</v>
      </c>
      <c r="W63" s="277">
        <f t="shared" si="5"/>
        <v>5.7491915199425085E-2</v>
      </c>
      <c r="X63" s="277">
        <f t="shared" si="6"/>
        <v>6.4571855057150282E-2</v>
      </c>
      <c r="Y63" s="277">
        <f t="shared" si="7"/>
        <v>7.645355759710229E-2</v>
      </c>
      <c r="Z63" s="277">
        <f t="shared" si="8"/>
        <v>3.8880534057147045E-2</v>
      </c>
      <c r="AA63" s="277">
        <f t="shared" si="8"/>
        <v>3.9547007010605789E-2</v>
      </c>
      <c r="AB63" s="277">
        <f t="shared" si="8"/>
        <v>2.8711499673406689E-2</v>
      </c>
      <c r="AC63" s="277">
        <f t="shared" si="8"/>
        <v>1.9795565793262308E-2</v>
      </c>
      <c r="AD63" s="277">
        <f t="shared" si="53"/>
        <v>0.12387105234195903</v>
      </c>
      <c r="AE63" s="356"/>
      <c r="AF63" s="236"/>
      <c r="AG63" s="236"/>
      <c r="AH63" s="236"/>
      <c r="AI63" s="236"/>
      <c r="AW63" s="103"/>
      <c r="AX63" s="236"/>
      <c r="AY63" s="236"/>
    </row>
    <row r="64" spans="1:51">
      <c r="A64" s="274" t="s">
        <v>109</v>
      </c>
      <c r="B64" s="275">
        <f t="shared" si="58"/>
        <v>175</v>
      </c>
      <c r="C64" s="275">
        <f t="shared" si="59"/>
        <v>185</v>
      </c>
      <c r="D64" s="275">
        <f t="shared" si="60"/>
        <v>395</v>
      </c>
      <c r="E64" s="275">
        <f t="shared" si="61"/>
        <v>214</v>
      </c>
      <c r="F64" s="275">
        <f t="shared" si="62"/>
        <v>207</v>
      </c>
      <c r="G64" s="275">
        <f t="shared" si="63"/>
        <v>289</v>
      </c>
      <c r="H64" s="275">
        <f t="shared" si="64"/>
        <v>237</v>
      </c>
      <c r="I64" s="275">
        <f t="shared" si="65"/>
        <v>123</v>
      </c>
      <c r="J64" s="275">
        <f t="shared" si="66"/>
        <v>154</v>
      </c>
      <c r="K64" s="275">
        <f t="shared" si="67"/>
        <v>227</v>
      </c>
      <c r="L64" s="275">
        <f t="shared" si="68"/>
        <v>251</v>
      </c>
      <c r="M64" s="275">
        <f t="shared" si="69"/>
        <v>180</v>
      </c>
      <c r="N64" s="275">
        <f t="shared" si="10"/>
        <v>755</v>
      </c>
      <c r="O64" s="276">
        <f t="shared" si="29"/>
        <v>0.17679138850317405</v>
      </c>
      <c r="Q64" s="274" t="s">
        <v>109</v>
      </c>
      <c r="R64" s="277">
        <f t="shared" si="52"/>
        <v>0.13636930365937286</v>
      </c>
      <c r="S64" s="277">
        <f t="shared" si="52"/>
        <v>0.14186572600743838</v>
      </c>
      <c r="T64" s="277">
        <f t="shared" si="52"/>
        <v>0.23466647655711603</v>
      </c>
      <c r="U64" s="277">
        <f t="shared" si="52"/>
        <v>0.16999777573003719</v>
      </c>
      <c r="V64" s="277">
        <f t="shared" si="4"/>
        <v>0.13847821142344896</v>
      </c>
      <c r="W64" s="277">
        <f t="shared" si="5"/>
        <v>0.20768954365792311</v>
      </c>
      <c r="X64" s="277">
        <f t="shared" si="6"/>
        <v>0.19874713829278723</v>
      </c>
      <c r="Y64" s="277">
        <f t="shared" si="7"/>
        <v>0.15416045220399313</v>
      </c>
      <c r="Z64" s="277">
        <f t="shared" si="8"/>
        <v>0.11297362726038954</v>
      </c>
      <c r="AA64" s="277">
        <f t="shared" si="8"/>
        <v>0.16322128348013662</v>
      </c>
      <c r="AB64" s="277">
        <f t="shared" si="8"/>
        <v>0.18016466045062698</v>
      </c>
      <c r="AC64" s="277">
        <f t="shared" si="8"/>
        <v>0.16196372012669163</v>
      </c>
      <c r="AD64" s="277">
        <f t="shared" si="53"/>
        <v>0.17679138850317405</v>
      </c>
      <c r="AE64" s="356"/>
      <c r="AF64" s="236"/>
      <c r="AG64" s="236"/>
      <c r="AH64" s="236"/>
      <c r="AK64" s="363"/>
      <c r="AL64" s="363"/>
      <c r="AM64" s="363"/>
      <c r="AN64" s="363"/>
      <c r="AO64" s="363"/>
      <c r="AP64" s="363"/>
      <c r="AQ64" s="363"/>
      <c r="AR64" s="363"/>
      <c r="AW64" s="103"/>
      <c r="AX64" s="236"/>
      <c r="AY64" s="236"/>
    </row>
    <row r="65" spans="1:51" s="236" customFormat="1">
      <c r="A65" s="274" t="s">
        <v>162</v>
      </c>
      <c r="B65" s="275">
        <v>75</v>
      </c>
      <c r="C65" s="275">
        <v>45</v>
      </c>
      <c r="D65" s="275">
        <v>82</v>
      </c>
      <c r="E65" s="275">
        <v>73</v>
      </c>
      <c r="F65" s="275">
        <v>62</v>
      </c>
      <c r="G65" s="275">
        <v>55</v>
      </c>
      <c r="H65" s="275">
        <v>61</v>
      </c>
      <c r="I65" s="275">
        <v>21</v>
      </c>
      <c r="J65" s="275">
        <v>48</v>
      </c>
      <c r="K65" s="275">
        <v>61</v>
      </c>
      <c r="L65" s="275">
        <v>32</v>
      </c>
      <c r="M65" s="275">
        <v>25</v>
      </c>
      <c r="N65" s="275">
        <f t="shared" si="10"/>
        <v>202</v>
      </c>
      <c r="O65" s="276">
        <f t="shared" si="29"/>
        <v>4.730047745382935E-2</v>
      </c>
      <c r="P65" s="108"/>
      <c r="Q65" s="274" t="s">
        <v>162</v>
      </c>
      <c r="R65" s="285">
        <f t="shared" si="52"/>
        <v>5.8443987282588372E-2</v>
      </c>
      <c r="S65" s="285">
        <f t="shared" si="52"/>
        <v>3.4507879299106627E-2</v>
      </c>
      <c r="T65" s="285">
        <f t="shared" si="52"/>
        <v>4.8715572348565862E-2</v>
      </c>
      <c r="U65" s="285">
        <f t="shared" si="52"/>
        <v>5.7989895459311748E-2</v>
      </c>
      <c r="V65" s="285">
        <f t="shared" si="4"/>
        <v>4.1476565740356693E-2</v>
      </c>
      <c r="W65" s="285">
        <f t="shared" si="5"/>
        <v>3.9525691699604744E-2</v>
      </c>
      <c r="X65" s="285">
        <f t="shared" si="6"/>
        <v>5.115432673358658E-2</v>
      </c>
      <c r="Y65" s="285">
        <f t="shared" si="7"/>
        <v>2.6320077205559806E-2</v>
      </c>
      <c r="Z65" s="285">
        <f t="shared" si="8"/>
        <v>3.5212559146095439E-2</v>
      </c>
      <c r="AA65" s="285">
        <f t="shared" si="8"/>
        <v>4.386122595721733E-2</v>
      </c>
      <c r="AB65" s="285">
        <f t="shared" si="8"/>
        <v>2.2969199738725354E-2</v>
      </c>
      <c r="AC65" s="285">
        <f t="shared" si="8"/>
        <v>2.2494961128707171E-2</v>
      </c>
      <c r="AD65" s="285">
        <f t="shared" si="53"/>
        <v>4.730047745382935E-2</v>
      </c>
      <c r="AE65" s="356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/>
      <c r="AU65" s="103"/>
      <c r="AV65" s="103"/>
      <c r="AW65" s="103"/>
    </row>
    <row r="66" spans="1:51" s="236" customFormat="1">
      <c r="A66" s="274" t="s">
        <v>104</v>
      </c>
      <c r="B66" s="275">
        <f t="shared" ref="B66:M66" si="70">B72-B65-B34</f>
        <v>233</v>
      </c>
      <c r="C66" s="275">
        <f t="shared" si="70"/>
        <v>324</v>
      </c>
      <c r="D66" s="275">
        <f t="shared" si="70"/>
        <v>362</v>
      </c>
      <c r="E66" s="275">
        <f t="shared" si="70"/>
        <v>308</v>
      </c>
      <c r="F66" s="275">
        <f t="shared" si="70"/>
        <v>425</v>
      </c>
      <c r="G66" s="275">
        <f t="shared" si="70"/>
        <v>462</v>
      </c>
      <c r="H66" s="275">
        <f t="shared" si="70"/>
        <v>352</v>
      </c>
      <c r="I66" s="275">
        <f t="shared" si="70"/>
        <v>196</v>
      </c>
      <c r="J66" s="275">
        <f t="shared" si="70"/>
        <v>364</v>
      </c>
      <c r="K66" s="275">
        <f t="shared" si="70"/>
        <v>342</v>
      </c>
      <c r="L66" s="275">
        <f t="shared" si="70"/>
        <v>362</v>
      </c>
      <c r="M66" s="275">
        <f t="shared" si="70"/>
        <v>249</v>
      </c>
      <c r="N66" s="275">
        <f t="shared" si="10"/>
        <v>919</v>
      </c>
      <c r="O66" s="276">
        <f t="shared" si="29"/>
        <v>0.2151937563369761</v>
      </c>
      <c r="P66" s="108"/>
      <c r="Q66" s="274" t="s">
        <v>104</v>
      </c>
      <c r="R66" s="285">
        <f t="shared" si="52"/>
        <v>0.18156598715790784</v>
      </c>
      <c r="S66" s="285">
        <f t="shared" si="52"/>
        <v>0.24845673095356774</v>
      </c>
      <c r="T66" s="285">
        <f t="shared" si="52"/>
        <v>0.21506142914854684</v>
      </c>
      <c r="U66" s="285">
        <f t="shared" si="52"/>
        <v>0.24466969591052079</v>
      </c>
      <c r="V66" s="285">
        <f t="shared" si="4"/>
        <v>0.28431516838147736</v>
      </c>
      <c r="W66" s="285">
        <f t="shared" si="5"/>
        <v>0.33201581027667981</v>
      </c>
      <c r="X66" s="285">
        <f t="shared" si="6"/>
        <v>0.2951856231184013</v>
      </c>
      <c r="Y66" s="285">
        <f t="shared" si="7"/>
        <v>0.24565405391855816</v>
      </c>
      <c r="Z66" s="285">
        <f t="shared" si="8"/>
        <v>0.26702857352455711</v>
      </c>
      <c r="AA66" s="285">
        <f t="shared" si="8"/>
        <v>0.24591047995685783</v>
      </c>
      <c r="AB66" s="285">
        <f t="shared" si="8"/>
        <v>0.25983907204433054</v>
      </c>
      <c r="AC66" s="285">
        <f t="shared" si="8"/>
        <v>0.22404981284192341</v>
      </c>
      <c r="AD66" s="285">
        <f t="shared" si="53"/>
        <v>0.2151937563369761</v>
      </c>
      <c r="AE66" s="356"/>
      <c r="AF66" s="237"/>
      <c r="AG66" s="237"/>
      <c r="AH66" s="237"/>
      <c r="AI66" s="237"/>
      <c r="AJ66" s="103"/>
      <c r="AK66" s="103"/>
      <c r="AL66" s="103"/>
      <c r="AM66" s="103"/>
      <c r="AN66" s="103"/>
      <c r="AO66" s="103"/>
      <c r="AP66" s="103"/>
      <c r="AQ66" s="103"/>
      <c r="AR66" s="103"/>
      <c r="AS66" s="363"/>
      <c r="AT66" s="363"/>
      <c r="AU66" s="363"/>
      <c r="AV66" s="363"/>
      <c r="AW66" s="363"/>
      <c r="AX66" s="237"/>
      <c r="AY66" s="237"/>
    </row>
    <row r="67" spans="1:51" s="236" customFormat="1" ht="13.8">
      <c r="A67" s="111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3"/>
      <c r="O67" s="108"/>
      <c r="P67" s="108"/>
      <c r="Q67" s="111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356"/>
      <c r="AJ67" s="36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/>
      <c r="AU67" s="103"/>
      <c r="AV67" s="103"/>
      <c r="AW67" s="103"/>
    </row>
    <row r="68" spans="1:51" s="237" customFormat="1">
      <c r="A68" s="115" t="s">
        <v>64</v>
      </c>
      <c r="B68" s="109">
        <f>B17+B27+B52+B53+B35+B45+B41+B48+B38+B57+B44+B55+B51+B56+B60+B61+B54+B63+B64+B62+B65+B66</f>
        <v>128328</v>
      </c>
      <c r="C68" s="109">
        <f>C17+C27+C35+C45+C41+C48+C38+C57+C52+C53+C44+C55+C51+C56+C60+C61+C54+C63+C64+C62+C65+C66</f>
        <v>130405</v>
      </c>
      <c r="D68" s="109">
        <f>D17+D27+D35+D45+D41+D48+D38+D57+D52+D53+D44+D55+D51+D56+D60+D61+D54+D63+D64+D62+D65+D66</f>
        <v>168324</v>
      </c>
      <c r="E68" s="109">
        <f>E17+E27+E35+E45+E41+E48+E38+E57+E44+E55+E51+E52+E53+E56+E60+E61+E54+E63+E64+E62+E65+E66</f>
        <v>125884</v>
      </c>
      <c r="F68" s="109">
        <f>F17+F27+F35+F45+F41+F48+F38+F57+F44+F55+F51+F52+F53+F56+F60+F61+F54+F63+F64+F62+F65+F66</f>
        <v>149482</v>
      </c>
      <c r="G68" s="109">
        <f t="shared" ref="G68:M68" si="71">G17+G27+G35+G45+G41+G48+G38+G57+G44+G55+G51+G52+G53+G56+G60+G61+G54+G63+G64+G62+G65+G66</f>
        <v>139150</v>
      </c>
      <c r="H68" s="109">
        <f t="shared" si="71"/>
        <v>119247</v>
      </c>
      <c r="I68" s="109">
        <f t="shared" si="71"/>
        <v>79787</v>
      </c>
      <c r="J68" s="109">
        <f t="shared" si="71"/>
        <v>136315</v>
      </c>
      <c r="K68" s="109">
        <f t="shared" si="71"/>
        <v>139075</v>
      </c>
      <c r="L68" s="109">
        <f>L17+L27+L35+L45+L41+L48+L38+L57+L44+L55+L51+L52+L53+L56+L60+L61+L54+L63+L64+L62+L65+L66</f>
        <v>139317</v>
      </c>
      <c r="M68" s="109">
        <f t="shared" si="71"/>
        <v>111136</v>
      </c>
      <c r="N68" s="109">
        <f>SUM(B68,C68,D68)</f>
        <v>427057</v>
      </c>
      <c r="O68" s="108"/>
      <c r="P68" s="108"/>
      <c r="Q68" s="115" t="s">
        <v>64</v>
      </c>
      <c r="R68" s="110">
        <f t="shared" ref="R68:AD68" si="72">B68/B$68*100</f>
        <v>100</v>
      </c>
      <c r="S68" s="110">
        <f t="shared" si="72"/>
        <v>100</v>
      </c>
      <c r="T68" s="110">
        <f t="shared" si="72"/>
        <v>100</v>
      </c>
      <c r="U68" s="110">
        <f t="shared" si="72"/>
        <v>100</v>
      </c>
      <c r="V68" s="110">
        <f t="shared" si="72"/>
        <v>100</v>
      </c>
      <c r="W68" s="110">
        <f t="shared" si="72"/>
        <v>100</v>
      </c>
      <c r="X68" s="110">
        <f t="shared" si="72"/>
        <v>100</v>
      </c>
      <c r="Y68" s="110">
        <f t="shared" si="72"/>
        <v>100</v>
      </c>
      <c r="Z68" s="110">
        <f t="shared" si="72"/>
        <v>100</v>
      </c>
      <c r="AA68" s="110">
        <f>K68/K$68*100</f>
        <v>100</v>
      </c>
      <c r="AB68" s="110">
        <f>L68/L$68*100</f>
        <v>100</v>
      </c>
      <c r="AC68" s="110">
        <f>M68/M$68*100</f>
        <v>100</v>
      </c>
      <c r="AD68" s="110">
        <f t="shared" si="72"/>
        <v>100</v>
      </c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03"/>
      <c r="AW68" s="103"/>
      <c r="AX68" s="103"/>
      <c r="AY68" s="103"/>
    </row>
    <row r="69" spans="1:51" s="236" customFormat="1">
      <c r="A69" s="116" t="s">
        <v>173</v>
      </c>
      <c r="B69" s="117"/>
      <c r="C69" s="118"/>
      <c r="D69" s="117"/>
      <c r="E69" s="118"/>
      <c r="F69" s="118"/>
      <c r="G69" s="117"/>
      <c r="H69" s="118"/>
      <c r="I69" s="117"/>
      <c r="J69" s="118"/>
      <c r="K69" s="118"/>
      <c r="L69" s="119"/>
      <c r="M69" s="119"/>
      <c r="N69" s="119"/>
      <c r="O69" s="119"/>
      <c r="P69" s="119"/>
      <c r="Q69" s="116" t="s">
        <v>111</v>
      </c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/>
      <c r="AU69" s="103"/>
      <c r="AV69" s="103"/>
      <c r="AW69" s="121"/>
      <c r="AX69" s="103"/>
      <c r="AY69" s="103"/>
    </row>
    <row r="70" spans="1:51" ht="13.8">
      <c r="A70" s="212" t="s">
        <v>170</v>
      </c>
      <c r="B70" s="229"/>
      <c r="C70" s="229"/>
      <c r="D70" s="229"/>
      <c r="E70" s="229"/>
      <c r="F70" s="229"/>
      <c r="G70" s="229"/>
      <c r="H70" s="229"/>
      <c r="I70" s="229"/>
      <c r="J70" s="107"/>
      <c r="K70" s="107"/>
      <c r="L70" s="107"/>
      <c r="M70" s="120"/>
      <c r="N70" s="120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  <c r="AB70" s="108"/>
      <c r="AC70" s="108"/>
      <c r="AD70" s="108"/>
    </row>
    <row r="71" spans="1:51" ht="15.75" customHeight="1">
      <c r="A71" s="78" t="s">
        <v>99</v>
      </c>
      <c r="B71" s="79"/>
      <c r="C71" s="79"/>
      <c r="D71" s="79"/>
      <c r="E71" s="79"/>
      <c r="F71" s="79"/>
      <c r="G71" s="79"/>
      <c r="H71" s="79"/>
      <c r="I71" s="79"/>
      <c r="J71" s="79"/>
      <c r="K71" s="79"/>
      <c r="L71" s="79"/>
      <c r="M71" s="79"/>
      <c r="N71" s="76"/>
    </row>
    <row r="72" spans="1:51">
      <c r="A72" s="106" t="s">
        <v>168</v>
      </c>
      <c r="B72" s="249">
        <f>VLOOKUP($A72,$AJ:$AW,3,FALSE)</f>
        <v>345</v>
      </c>
      <c r="C72" s="249">
        <f>VLOOKUP($A72,$AJ:$AW,4,FALSE)</f>
        <v>408</v>
      </c>
      <c r="D72" s="249">
        <f>VLOOKUP($A72,$AJ:$AW,5,FALSE)</f>
        <v>472</v>
      </c>
      <c r="E72" s="106">
        <f>VLOOKUP($A72,$AJ:$AW,6,FALSE)</f>
        <v>421</v>
      </c>
      <c r="F72" s="249">
        <f>VLOOKUP($A72,$AJ:$AW,7,FALSE)</f>
        <v>536</v>
      </c>
      <c r="G72" s="249">
        <f>VLOOKUP($A72,$AJ:$AW,8,FALSE)</f>
        <v>558</v>
      </c>
      <c r="H72" s="249">
        <f>VLOOKUP($A72,$AJ:$AW,9,FALSE)</f>
        <v>447</v>
      </c>
      <c r="I72" s="249">
        <f>VLOOKUP($A72,$AJ:$AW,10,FALSE)</f>
        <v>236</v>
      </c>
      <c r="J72" s="249">
        <f>VLOOKUP($A72,$AJ:$AW,11,FALSE)</f>
        <v>435</v>
      </c>
      <c r="K72" s="249">
        <f>VLOOKUP($A72,$AJ:$AW,12,FALSE)</f>
        <v>422</v>
      </c>
      <c r="L72" s="249">
        <f>VLOOKUP($A72,$AJ:$AW,13,FALSE)</f>
        <v>419</v>
      </c>
      <c r="M72" s="249">
        <f>VLOOKUP($A72,$AJ:$AW,14,FALSE)</f>
        <v>301</v>
      </c>
      <c r="N72" s="122">
        <f>SUM(B72:M72)</f>
        <v>5000</v>
      </c>
    </row>
    <row r="73" spans="1:51">
      <c r="B73" s="76"/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</row>
    <row r="74" spans="1:51">
      <c r="A74" s="11" t="s">
        <v>125</v>
      </c>
      <c r="B74" s="76">
        <f>B75-B76</f>
        <v>9208</v>
      </c>
      <c r="C74" s="76">
        <f>C75-C76</f>
        <v>8652</v>
      </c>
      <c r="D74" s="76">
        <f>D75-D76</f>
        <v>9865</v>
      </c>
      <c r="E74" s="76">
        <f>E75-E76</f>
        <v>6036</v>
      </c>
      <c r="F74" s="76">
        <f t="shared" ref="F74:M74" si="73">F75-F76</f>
        <v>10719</v>
      </c>
      <c r="G74" s="76">
        <f t="shared" si="73"/>
        <v>7843</v>
      </c>
      <c r="H74" s="76">
        <f t="shared" si="73"/>
        <v>4011</v>
      </c>
      <c r="I74" s="76">
        <f t="shared" si="73"/>
        <v>4885</v>
      </c>
      <c r="J74" s="76">
        <f t="shared" si="73"/>
        <v>10318</v>
      </c>
      <c r="K74" s="76">
        <f t="shared" si="73"/>
        <v>9900</v>
      </c>
      <c r="L74" s="76">
        <f t="shared" si="73"/>
        <v>10089</v>
      </c>
      <c r="M74" s="76">
        <f t="shared" si="73"/>
        <v>7188</v>
      </c>
      <c r="N74" s="100">
        <f>SUM(B74:M74)</f>
        <v>98714</v>
      </c>
    </row>
    <row r="75" spans="1:51">
      <c r="A75" s="106" t="s">
        <v>61</v>
      </c>
      <c r="B75" s="249">
        <f>VLOOKUP($A75,$AJ:$AW,3,FALSE)</f>
        <v>9432</v>
      </c>
      <c r="C75" s="249">
        <f>VLOOKUP($A75,$AJ:$AW,4,FALSE)</f>
        <v>8833</v>
      </c>
      <c r="D75" s="249">
        <f>VLOOKUP($A75,$AJ:$AW,5,FALSE)</f>
        <v>10156</v>
      </c>
      <c r="E75" s="106">
        <f>VLOOKUP($A75,$AJ:$AW,6,FALSE)</f>
        <v>6332</v>
      </c>
      <c r="F75" s="249">
        <f>VLOOKUP($A75,$AJ:$AW,7,FALSE)</f>
        <v>11289</v>
      </c>
      <c r="G75" s="249">
        <f>VLOOKUP($A75,$AJ:$AW,8,FALSE)</f>
        <v>8238</v>
      </c>
      <c r="H75" s="249">
        <f>VLOOKUP($A75,$AJ:$AW,9,FALSE)</f>
        <v>4227</v>
      </c>
      <c r="I75" s="249">
        <f>VLOOKUP($A75,$AJ:$AW,10,FALSE)</f>
        <v>5025</v>
      </c>
      <c r="J75" s="249">
        <f>VLOOKUP($A75,$AJ:$AW,11,FALSE)</f>
        <v>10804</v>
      </c>
      <c r="K75" s="249">
        <f>VLOOKUP($A75,$AJ:$AW,12,FALSE)</f>
        <v>10254</v>
      </c>
      <c r="L75" s="249">
        <f>VLOOKUP($A75,$AJ:$AW,13,FALSE)</f>
        <v>10423</v>
      </c>
      <c r="M75" s="249">
        <f>VLOOKUP($A75,$AJ:$AW,14,FALSE)</f>
        <v>7464</v>
      </c>
      <c r="N75" s="122">
        <f t="shared" ref="N75" si="74">SUM(B75:M75)</f>
        <v>102477</v>
      </c>
    </row>
    <row r="76" spans="1:51">
      <c r="A76" s="123" t="s">
        <v>116</v>
      </c>
      <c r="B76" s="123">
        <v>224</v>
      </c>
      <c r="C76" s="123">
        <v>181</v>
      </c>
      <c r="D76" s="123">
        <v>291</v>
      </c>
      <c r="E76" s="123">
        <v>296</v>
      </c>
      <c r="F76" s="123">
        <v>570</v>
      </c>
      <c r="G76" s="123">
        <v>395</v>
      </c>
      <c r="H76" s="123">
        <v>216</v>
      </c>
      <c r="I76" s="123">
        <v>140</v>
      </c>
      <c r="J76" s="123">
        <v>486</v>
      </c>
      <c r="K76" s="123">
        <v>354</v>
      </c>
      <c r="L76" s="123">
        <v>334</v>
      </c>
      <c r="M76" s="123">
        <v>276</v>
      </c>
      <c r="N76" s="124">
        <f>SUM(B76:M76)</f>
        <v>3763</v>
      </c>
    </row>
    <row r="77" spans="1:51">
      <c r="B77" s="103">
        <v>224</v>
      </c>
      <c r="K77" s="103">
        <v>354</v>
      </c>
    </row>
    <row r="78" spans="1:51">
      <c r="A78" s="11" t="s">
        <v>164</v>
      </c>
      <c r="B78" s="76">
        <f>B79-B80</f>
        <v>4657</v>
      </c>
      <c r="C78" s="11">
        <f t="shared" ref="C78:J78" si="75">C79-C80</f>
        <v>4607</v>
      </c>
      <c r="D78" s="11">
        <f t="shared" si="75"/>
        <v>7281</v>
      </c>
      <c r="E78" s="11">
        <f t="shared" si="75"/>
        <v>3033</v>
      </c>
      <c r="F78" s="11">
        <f t="shared" si="75"/>
        <v>3997</v>
      </c>
      <c r="G78" s="11">
        <f t="shared" si="75"/>
        <v>4169</v>
      </c>
      <c r="H78" s="11">
        <f t="shared" si="75"/>
        <v>3773</v>
      </c>
      <c r="I78" s="11">
        <f t="shared" si="75"/>
        <v>3204</v>
      </c>
      <c r="J78" s="11">
        <f t="shared" si="75"/>
        <v>5082</v>
      </c>
      <c r="K78" s="11">
        <f>K79-K80</f>
        <v>5150</v>
      </c>
      <c r="L78" s="11">
        <f t="shared" ref="L78:M78" si="76">L79-L80</f>
        <v>4306</v>
      </c>
      <c r="M78" s="11">
        <f t="shared" si="76"/>
        <v>3568</v>
      </c>
      <c r="N78" s="100">
        <f>SUM(B78:M78)</f>
        <v>52827</v>
      </c>
    </row>
    <row r="79" spans="1:51">
      <c r="A79" s="106" t="s">
        <v>44</v>
      </c>
      <c r="B79" s="249">
        <f>VLOOKUP($A79,$AJ:$AW,3,FALSE)</f>
        <v>5234</v>
      </c>
      <c r="C79" s="249">
        <f>VLOOKUP($A79,$AJ:$AW,4,FALSE)</f>
        <v>5251</v>
      </c>
      <c r="D79" s="249">
        <f>VLOOKUP($A79,$AJ:$AW,5,FALSE)</f>
        <v>8108</v>
      </c>
      <c r="E79" s="106">
        <f>VLOOKUP($A79,$AJ:$AW,6,FALSE)</f>
        <v>3663</v>
      </c>
      <c r="F79" s="249">
        <f>VLOOKUP($A79,$AJ:$AW,7,FALSE)</f>
        <v>5028</v>
      </c>
      <c r="G79" s="249">
        <f>VLOOKUP($A79,$AJ:$AW,8,FALSE)</f>
        <v>4851</v>
      </c>
      <c r="H79" s="249">
        <f>VLOOKUP($A79,$AJ:$AW,9,FALSE)</f>
        <v>4328</v>
      </c>
      <c r="I79" s="249">
        <f>VLOOKUP($A79,$AJ:$AW,10,FALSE)</f>
        <v>3528</v>
      </c>
      <c r="J79" s="249">
        <f>VLOOKUP($A79,$AJ:$AW,11,FALSE)</f>
        <v>5569</v>
      </c>
      <c r="K79" s="249">
        <f>VLOOKUP($A79,$AJ:$AW,12,FALSE)</f>
        <v>5614</v>
      </c>
      <c r="L79" s="249">
        <f>VLOOKUP($A79,$AJ:$AW,13,FALSE)</f>
        <v>4763</v>
      </c>
      <c r="M79" s="249">
        <f>VLOOKUP($A79,$AJ:$AW,14,FALSE)</f>
        <v>3884</v>
      </c>
      <c r="N79" s="122">
        <f t="shared" ref="N79" si="77">SUM(B79:M79)</f>
        <v>59821</v>
      </c>
    </row>
    <row r="80" spans="1:51">
      <c r="A80" s="123" t="s">
        <v>155</v>
      </c>
      <c r="B80" s="306">
        <v>577</v>
      </c>
      <c r="C80" s="306">
        <v>644</v>
      </c>
      <c r="D80" s="306">
        <v>827</v>
      </c>
      <c r="E80" s="306">
        <v>630</v>
      </c>
      <c r="F80" s="306">
        <v>1031</v>
      </c>
      <c r="G80" s="306">
        <v>682</v>
      </c>
      <c r="H80" s="306">
        <v>555</v>
      </c>
      <c r="I80" s="306">
        <v>324</v>
      </c>
      <c r="J80" s="306">
        <v>487</v>
      </c>
      <c r="K80" s="306">
        <v>464</v>
      </c>
      <c r="L80" s="306">
        <v>457</v>
      </c>
      <c r="M80" s="306">
        <v>316</v>
      </c>
      <c r="N80" s="124">
        <f>SUM(B80:M80)</f>
        <v>6994</v>
      </c>
    </row>
    <row r="82" spans="1:8" ht="13.8">
      <c r="A82" s="123" t="s">
        <v>154</v>
      </c>
      <c r="B82" s="94"/>
      <c r="C82" s="94"/>
      <c r="D82" s="94"/>
      <c r="E82" s="94"/>
      <c r="F82" s="94"/>
      <c r="G82" s="94"/>
      <c r="H82" s="94"/>
    </row>
    <row r="83" spans="1:8">
      <c r="A83" s="106" t="s">
        <v>127</v>
      </c>
    </row>
  </sheetData>
  <mergeCells count="4">
    <mergeCell ref="Q11:X11"/>
    <mergeCell ref="A12:G12"/>
    <mergeCell ref="Q12:X12"/>
    <mergeCell ref="A14:F14"/>
  </mergeCells>
  <phoneticPr fontId="6" type="noConversion"/>
  <pageMargins left="0.70866141732283472" right="0.70866141732283472" top="0.27559055118110237" bottom="0.43307086614173229" header="0.15748031496062992" footer="0.19685039370078741"/>
  <pageSetup paperSize="9" scale="68" orientation="landscape" r:id="rId1"/>
  <headerFooter>
    <oddFooter>&amp;L&amp;"Trebuchet MS,Grassetto"&amp;14ANFIA - Studi e statistiche</oddFooter>
  </headerFooter>
  <colBreaks count="1" manualBreakCount="1">
    <brk id="16" max="1048575" man="1"/>
  </colBreaks>
  <ignoredErrors>
    <ignoredError sqref="B20:C20 B27:C33 B25 C25 B26 O26 O65 B35:C37 O34 B22:C24 B21:C21 E21:I21 D20:I20 E27:I33 E25:I25 E35:I64 E23:I24 D25 B39:C64 B38 D35 D27 D38:D41 D45 D48 D57 O66 E22:I22 O22 D17 K21:M21 J20:M20 K27:M33 J25:M25 K35:M64 K23:M24 K22:M22 J45:J48 J57 J27 O21 O20 O27:O33 O25 O35:O64 O23:O24 N67 N35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44355-3B51-435F-86F7-64A6C637777E}">
  <dimension ref="A1:AY89"/>
  <sheetViews>
    <sheetView showGridLines="0" showZeros="0" zoomScale="115" zoomScaleNormal="115" workbookViewId="0"/>
  </sheetViews>
  <sheetFormatPr defaultColWidth="9.33203125" defaultRowHeight="13.2"/>
  <cols>
    <col min="1" max="1" width="24.44140625" style="11" customWidth="1"/>
    <col min="2" max="13" width="10.44140625" style="11" customWidth="1"/>
    <col min="14" max="14" width="11.44140625" style="11" customWidth="1"/>
    <col min="15" max="15" width="6.6640625" style="11" customWidth="1"/>
    <col min="16" max="16" width="3.44140625" style="11" customWidth="1"/>
    <col min="17" max="17" width="23.33203125" style="11" customWidth="1"/>
    <col min="18" max="29" width="9.88671875" style="11" customWidth="1"/>
    <col min="30" max="30" width="7.33203125" style="11" bestFit="1" customWidth="1"/>
    <col min="31" max="34" width="9.33203125" style="103"/>
    <col min="35" max="35" width="13.109375" style="103" bestFit="1" customWidth="1"/>
    <col min="36" max="36" width="19" style="121" bestFit="1" customWidth="1"/>
    <col min="37" max="49" width="9.33203125" style="121"/>
    <col min="50" max="16384" width="9.33203125" style="103"/>
  </cols>
  <sheetData>
    <row r="1" spans="1:51" ht="3" customHeight="1"/>
    <row r="2" spans="1:51" ht="3" customHeight="1"/>
    <row r="3" spans="1:51" ht="3" customHeight="1"/>
    <row r="4" spans="1:51" ht="3" customHeight="1"/>
    <row r="5" spans="1:51" ht="3" customHeight="1"/>
    <row r="6" spans="1:51" ht="3" customHeight="1"/>
    <row r="7" spans="1:51" ht="3" customHeight="1"/>
    <row r="8" spans="1:51" ht="3" customHeight="1"/>
    <row r="9" spans="1:51" ht="13.8">
      <c r="B9"/>
      <c r="C9"/>
      <c r="D9"/>
      <c r="E9"/>
      <c r="F9"/>
      <c r="G9"/>
      <c r="H9" s="95"/>
    </row>
    <row r="11" spans="1:51" s="231" customFormat="1" ht="16.2">
      <c r="A11" s="160" t="s">
        <v>181</v>
      </c>
      <c r="B11" s="194"/>
      <c r="C11" s="194"/>
      <c r="D11" s="194"/>
      <c r="E11" s="194"/>
      <c r="F11" s="194"/>
      <c r="G11" s="194"/>
      <c r="H11" s="89"/>
      <c r="I11" s="89"/>
      <c r="J11" s="89"/>
      <c r="K11" s="89"/>
      <c r="L11" s="81"/>
      <c r="M11" s="81"/>
      <c r="N11" s="81"/>
      <c r="O11" s="81"/>
      <c r="P11" s="81" t="s">
        <v>110</v>
      </c>
      <c r="Q11" s="394" t="str">
        <f>A11</f>
        <v>ITALIA - IMMATRICOLAZIONI AUTOVETTURE - Andamento mensile per marca nel 2022</v>
      </c>
      <c r="R11" s="395"/>
      <c r="S11" s="395"/>
      <c r="T11" s="395"/>
      <c r="U11" s="395"/>
      <c r="V11" s="395"/>
      <c r="W11" s="395"/>
      <c r="X11" s="395"/>
      <c r="Y11" s="80"/>
      <c r="Z11" s="80"/>
      <c r="AA11" s="80"/>
      <c r="AB11" s="81"/>
      <c r="AC11" s="81"/>
      <c r="AD11" s="82"/>
      <c r="AJ11" s="242"/>
      <c r="AK11" s="242"/>
      <c r="AL11" s="242"/>
      <c r="AM11" s="242"/>
      <c r="AN11" s="242"/>
      <c r="AO11" s="242"/>
      <c r="AP11" s="242"/>
      <c r="AQ11" s="242"/>
      <c r="AR11" s="242"/>
      <c r="AS11" s="242"/>
      <c r="AT11" s="242"/>
      <c r="AU11" s="242"/>
      <c r="AV11" s="242"/>
      <c r="AW11" s="242"/>
    </row>
    <row r="12" spans="1:51" s="231" customFormat="1" ht="16.2">
      <c r="A12" s="396" t="s">
        <v>182</v>
      </c>
      <c r="B12" s="395"/>
      <c r="C12" s="395"/>
      <c r="D12" s="395"/>
      <c r="E12" s="395"/>
      <c r="F12" s="395"/>
      <c r="G12" s="395"/>
      <c r="H12" s="80"/>
      <c r="I12" s="80"/>
      <c r="J12" s="80"/>
      <c r="K12" s="80"/>
      <c r="L12" s="81"/>
      <c r="M12" s="81"/>
      <c r="N12" s="81"/>
      <c r="O12" s="81"/>
      <c r="P12" s="81"/>
      <c r="Q12" s="396" t="str">
        <f>A12</f>
        <v>ITALY - NEW CAR REGISTRATIONS  - Monthly trend by make in 2022</v>
      </c>
      <c r="R12" s="395"/>
      <c r="S12" s="395"/>
      <c r="T12" s="395"/>
      <c r="U12" s="395"/>
      <c r="V12" s="395"/>
      <c r="W12" s="395"/>
      <c r="X12" s="395"/>
      <c r="Y12" s="80"/>
      <c r="Z12" s="80"/>
      <c r="AA12" s="80"/>
      <c r="AB12" s="81"/>
      <c r="AC12" s="81"/>
      <c r="AD12" s="81"/>
      <c r="AW12" s="242"/>
    </row>
    <row r="13" spans="1:51" s="232" customFormat="1" ht="14.4">
      <c r="A13" s="180" t="s">
        <v>117</v>
      </c>
      <c r="B13" s="172"/>
      <c r="C13" s="172"/>
      <c r="D13" s="172"/>
      <c r="E13" s="172"/>
      <c r="F13" s="172"/>
      <c r="G13" s="172"/>
      <c r="H13" s="172"/>
      <c r="I13" s="172"/>
      <c r="J13" s="172"/>
      <c r="K13" s="181"/>
      <c r="L13" s="181"/>
      <c r="M13" s="181"/>
      <c r="N13" s="181"/>
      <c r="O13" s="181"/>
      <c r="P13" s="9"/>
      <c r="Q13" s="180" t="s">
        <v>118</v>
      </c>
      <c r="R13" s="166"/>
      <c r="S13" s="166"/>
      <c r="T13" s="166"/>
      <c r="U13" s="166"/>
      <c r="V13" s="166"/>
      <c r="W13" s="166"/>
      <c r="X13" s="166"/>
      <c r="Y13" s="181"/>
      <c r="Z13" s="181"/>
      <c r="AA13" s="181"/>
      <c r="AB13" s="181"/>
      <c r="AC13" s="181"/>
      <c r="AD13" s="181"/>
      <c r="AW13" s="243"/>
    </row>
    <row r="14" spans="1:51" ht="17.25" customHeight="1">
      <c r="A14" s="397" t="s">
        <v>231</v>
      </c>
      <c r="B14" s="397"/>
      <c r="C14" s="397"/>
      <c r="D14" s="397"/>
      <c r="E14" s="397"/>
      <c r="F14" s="397"/>
      <c r="G14" s="168"/>
      <c r="H14" s="169"/>
      <c r="I14" s="168"/>
      <c r="J14" s="169"/>
      <c r="K14" s="169"/>
      <c r="L14" s="169"/>
      <c r="M14" s="169"/>
      <c r="N14" s="168"/>
      <c r="O14" s="153"/>
      <c r="P14" s="153"/>
      <c r="Q14" s="167" t="str">
        <f>A14</f>
        <v>dati provvisori al 31/12/2023 - provisional data as of December, 2023</v>
      </c>
      <c r="R14" s="167"/>
      <c r="S14" s="167"/>
      <c r="T14" s="167"/>
      <c r="U14" s="168"/>
      <c r="V14" s="168"/>
      <c r="W14" s="168"/>
      <c r="X14" s="169"/>
      <c r="Y14" s="168"/>
      <c r="Z14" s="169"/>
      <c r="AA14" s="169"/>
      <c r="AB14" s="169"/>
      <c r="AC14" s="169"/>
      <c r="AD14" s="168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</row>
    <row r="15" spans="1:51" ht="17.25" customHeight="1">
      <c r="A15" s="161" t="s">
        <v>27</v>
      </c>
      <c r="B15" s="162" t="s">
        <v>28</v>
      </c>
      <c r="C15" s="162" t="s">
        <v>29</v>
      </c>
      <c r="D15" s="162" t="s">
        <v>30</v>
      </c>
      <c r="E15" s="162" t="s">
        <v>31</v>
      </c>
      <c r="F15" s="162" t="s">
        <v>32</v>
      </c>
      <c r="G15" s="162" t="s">
        <v>33</v>
      </c>
      <c r="H15" s="162" t="s">
        <v>34</v>
      </c>
      <c r="I15" s="162" t="s">
        <v>35</v>
      </c>
      <c r="J15" s="162" t="s">
        <v>92</v>
      </c>
      <c r="K15" s="163" t="s">
        <v>36</v>
      </c>
      <c r="L15" s="163" t="s">
        <v>37</v>
      </c>
      <c r="M15" s="163" t="s">
        <v>38</v>
      </c>
      <c r="N15" s="162" t="s">
        <v>228</v>
      </c>
      <c r="O15" s="162" t="s">
        <v>69</v>
      </c>
      <c r="Q15" s="170" t="s">
        <v>27</v>
      </c>
      <c r="R15" s="162" t="s">
        <v>28</v>
      </c>
      <c r="S15" s="162" t="s">
        <v>29</v>
      </c>
      <c r="T15" s="162" t="s">
        <v>30</v>
      </c>
      <c r="U15" s="162" t="s">
        <v>31</v>
      </c>
      <c r="V15" s="162" t="s">
        <v>32</v>
      </c>
      <c r="W15" s="162" t="s">
        <v>33</v>
      </c>
      <c r="X15" s="162" t="s">
        <v>34</v>
      </c>
      <c r="Y15" s="162" t="s">
        <v>35</v>
      </c>
      <c r="Z15" s="162" t="s">
        <v>92</v>
      </c>
      <c r="AA15" s="163" t="s">
        <v>36</v>
      </c>
      <c r="AB15" s="163" t="s">
        <v>37</v>
      </c>
      <c r="AC15" s="163" t="s">
        <v>38</v>
      </c>
      <c r="AD15" s="162" t="s">
        <v>39</v>
      </c>
      <c r="AJ15" s="233"/>
      <c r="AK15" s="233"/>
      <c r="AL15" s="233"/>
      <c r="AM15" s="233"/>
      <c r="AN15" s="233"/>
      <c r="AO15" s="233"/>
      <c r="AP15" s="233"/>
      <c r="AQ15" s="233"/>
      <c r="AR15" s="233"/>
      <c r="AS15" s="233"/>
      <c r="AT15" s="233"/>
      <c r="AU15" s="233"/>
      <c r="AV15" s="233"/>
      <c r="AW15" s="233"/>
      <c r="AX15" s="233"/>
      <c r="AY15" s="233"/>
    </row>
    <row r="16" spans="1:51" s="233" customFormat="1" ht="17.25" customHeight="1">
      <c r="A16" s="164" t="s">
        <v>76</v>
      </c>
      <c r="B16" s="165" t="s">
        <v>78</v>
      </c>
      <c r="C16" s="165" t="s">
        <v>79</v>
      </c>
      <c r="D16" s="165" t="s">
        <v>80</v>
      </c>
      <c r="E16" s="165" t="s">
        <v>81</v>
      </c>
      <c r="F16" s="165" t="s">
        <v>82</v>
      </c>
      <c r="G16" s="165" t="s">
        <v>83</v>
      </c>
      <c r="H16" s="165" t="s">
        <v>84</v>
      </c>
      <c r="I16" s="165" t="s">
        <v>85</v>
      </c>
      <c r="J16" s="165" t="s">
        <v>86</v>
      </c>
      <c r="K16" s="165" t="s">
        <v>87</v>
      </c>
      <c r="L16" s="165" t="s">
        <v>88</v>
      </c>
      <c r="M16" s="165" t="s">
        <v>89</v>
      </c>
      <c r="N16" s="165" t="s">
        <v>229</v>
      </c>
      <c r="O16" s="165"/>
      <c r="P16" s="62"/>
      <c r="Q16" s="171" t="s">
        <v>76</v>
      </c>
      <c r="R16" s="165" t="s">
        <v>78</v>
      </c>
      <c r="S16" s="165" t="s">
        <v>79</v>
      </c>
      <c r="T16" s="165" t="s">
        <v>80</v>
      </c>
      <c r="U16" s="165" t="s">
        <v>81</v>
      </c>
      <c r="V16" s="165" t="s">
        <v>82</v>
      </c>
      <c r="W16" s="165" t="s">
        <v>83</v>
      </c>
      <c r="X16" s="165" t="s">
        <v>84</v>
      </c>
      <c r="Y16" s="165" t="s">
        <v>85</v>
      </c>
      <c r="Z16" s="165" t="s">
        <v>86</v>
      </c>
      <c r="AA16" s="165" t="s">
        <v>87</v>
      </c>
      <c r="AB16" s="165" t="s">
        <v>88</v>
      </c>
      <c r="AC16" s="165" t="s">
        <v>89</v>
      </c>
      <c r="AD16" s="165" t="s">
        <v>90</v>
      </c>
      <c r="AI16" s="244"/>
      <c r="AJ16" s="328"/>
      <c r="AK16" s="328" t="s">
        <v>183</v>
      </c>
      <c r="AL16" s="328" t="s">
        <v>184</v>
      </c>
      <c r="AM16" s="328" t="s">
        <v>185</v>
      </c>
      <c r="AN16" s="328" t="s">
        <v>186</v>
      </c>
      <c r="AO16" s="328" t="s">
        <v>187</v>
      </c>
      <c r="AP16" s="328" t="s">
        <v>188</v>
      </c>
      <c r="AQ16" s="328" t="s">
        <v>189</v>
      </c>
      <c r="AR16" s="328" t="s">
        <v>190</v>
      </c>
      <c r="AS16" s="328" t="s">
        <v>191</v>
      </c>
      <c r="AT16" s="328" t="s">
        <v>204</v>
      </c>
      <c r="AU16" s="328" t="s">
        <v>205</v>
      </c>
      <c r="AV16" s="328" t="s">
        <v>206</v>
      </c>
      <c r="AW16" s="328" t="s">
        <v>207</v>
      </c>
      <c r="AX16" s="235"/>
      <c r="AY16" s="235"/>
    </row>
    <row r="17" spans="1:51" s="233" customFormat="1" ht="13.8">
      <c r="A17" s="272" t="s">
        <v>169</v>
      </c>
      <c r="B17" s="99">
        <f t="shared" ref="B17:M17" si="0">SUM(B18:B26)</f>
        <v>38709</v>
      </c>
      <c r="C17" s="99">
        <f t="shared" si="0"/>
        <v>41999</v>
      </c>
      <c r="D17" s="99">
        <f t="shared" si="0"/>
        <v>43453</v>
      </c>
      <c r="E17" s="99">
        <f t="shared" si="0"/>
        <v>34618</v>
      </c>
      <c r="F17" s="99">
        <f t="shared" si="0"/>
        <v>47596</v>
      </c>
      <c r="G17" s="99">
        <f t="shared" si="0"/>
        <v>48697</v>
      </c>
      <c r="H17" s="99">
        <f t="shared" si="0"/>
        <v>38711</v>
      </c>
      <c r="I17" s="99">
        <f t="shared" si="0"/>
        <v>25417</v>
      </c>
      <c r="J17" s="99">
        <f t="shared" si="0"/>
        <v>35956</v>
      </c>
      <c r="K17" s="99">
        <f t="shared" si="0"/>
        <v>38421</v>
      </c>
      <c r="L17" s="99">
        <f t="shared" si="0"/>
        <v>37313</v>
      </c>
      <c r="M17" s="99">
        <f t="shared" si="0"/>
        <v>32956</v>
      </c>
      <c r="N17" s="99">
        <f>SUM(B17:M17)</f>
        <v>463846</v>
      </c>
      <c r="O17" s="273">
        <f t="shared" ref="O17:O34" si="1">N17/N$68*100</f>
        <v>35.225965295460945</v>
      </c>
      <c r="P17" s="62"/>
      <c r="Q17" s="272" t="s">
        <v>169</v>
      </c>
      <c r="R17" s="277">
        <f t="shared" ref="R17:R48" si="2">B17/B$68*100</f>
        <v>35.890517649022279</v>
      </c>
      <c r="S17" s="277">
        <f t="shared" ref="S17:S48" si="3">C17/C$68*100</f>
        <v>37.864909212210826</v>
      </c>
      <c r="T17" s="277">
        <f t="shared" ref="T17:T48" si="4">D17/D$68*100</f>
        <v>36.347743165924982</v>
      </c>
      <c r="U17" s="277">
        <f t="shared" ref="U17:U48" si="5">E17/E$68*100</f>
        <v>35.554870846813536</v>
      </c>
      <c r="V17" s="277">
        <f t="shared" ref="V17:V48" si="6">F17/F$68*100</f>
        <v>39.222408095657983</v>
      </c>
      <c r="W17" s="277">
        <f t="shared" ref="W17:W48" si="7">G17/G$68*100</f>
        <v>38.274176307847078</v>
      </c>
      <c r="X17" s="277">
        <f t="shared" ref="X17:X48" si="8">H17/H$68*100</f>
        <v>35.316710914050596</v>
      </c>
      <c r="Y17" s="277">
        <f t="shared" ref="Y17:Y48" si="9">I17/I$68*100</f>
        <v>35.692519414135454</v>
      </c>
      <c r="Z17" s="277">
        <f t="shared" ref="Z17:Z48" si="10">J17/J$68*100</f>
        <v>32.393376457233465</v>
      </c>
      <c r="AA17" s="277">
        <f t="shared" ref="AA17:AA48" si="11">K17/K$68*100</f>
        <v>33.163864240582811</v>
      </c>
      <c r="AB17" s="277">
        <f t="shared" ref="AB17:AB48" si="12">L17/L$68*100</f>
        <v>31.127628867699443</v>
      </c>
      <c r="AC17" s="277">
        <f t="shared" ref="AC17:AC48" si="13">M17/M$68*100</f>
        <v>31.397132377459151</v>
      </c>
      <c r="AD17" s="277">
        <f t="shared" ref="AD17:AD48" si="14">N17/N$68*100</f>
        <v>35.225965295460945</v>
      </c>
      <c r="AI17" s="244" t="s">
        <v>41</v>
      </c>
      <c r="AJ17" s="121" t="s">
        <v>41</v>
      </c>
      <c r="AK17" s="339">
        <v>14404</v>
      </c>
      <c r="AL17" s="339">
        <v>697</v>
      </c>
      <c r="AM17" s="339">
        <v>645</v>
      </c>
      <c r="AN17" s="339">
        <v>815</v>
      </c>
      <c r="AO17" s="339">
        <v>933</v>
      </c>
      <c r="AP17" s="339">
        <v>1159</v>
      </c>
      <c r="AQ17" s="339">
        <v>1434</v>
      </c>
      <c r="AR17" s="339">
        <v>1448</v>
      </c>
      <c r="AS17" s="339">
        <v>813</v>
      </c>
      <c r="AT17" s="339">
        <v>1565</v>
      </c>
      <c r="AU17" s="339">
        <v>1642</v>
      </c>
      <c r="AV17" s="339">
        <v>1589</v>
      </c>
      <c r="AW17" s="339">
        <v>1664</v>
      </c>
      <c r="AX17" s="103"/>
      <c r="AY17" s="103"/>
    </row>
    <row r="18" spans="1:51" s="235" customFormat="1" ht="13.8">
      <c r="A18" s="263" t="s">
        <v>40</v>
      </c>
      <c r="B18" s="230">
        <f>VLOOKUP($A18,$AJ:$AW,3,FALSE)</f>
        <v>16033</v>
      </c>
      <c r="C18" s="230">
        <f>VLOOKUP($A18,$AJ:$AW,4,FALSE)</f>
        <v>16067</v>
      </c>
      <c r="D18" s="230">
        <f>VLOOKUP($A18,$AJ:$AW,5,FALSE)</f>
        <v>15595</v>
      </c>
      <c r="E18" s="230">
        <f>VLOOKUP($A18,$AJ:$AW,6,FALSE)</f>
        <v>14605</v>
      </c>
      <c r="F18" s="230">
        <f>VLOOKUP($A18,$AJ:$AW,7,FALSE)</f>
        <v>19542</v>
      </c>
      <c r="G18" s="230">
        <f>VLOOKUP($A18,$AJ:$AW,8,FALSE)</f>
        <v>16809</v>
      </c>
      <c r="H18" s="230">
        <f>VLOOKUP($A18,$AJ:$AW,9,FALSE)</f>
        <v>15306</v>
      </c>
      <c r="I18" s="230">
        <f>VLOOKUP($A18,$AJ:$AW,10,FALSE)</f>
        <v>10730</v>
      </c>
      <c r="J18" s="230">
        <f>VLOOKUP($A18,$AJ:$AW,11,FALSE)</f>
        <v>14272</v>
      </c>
      <c r="K18" s="230">
        <f>VLOOKUP($A18,$AJ:$AW,12,FALSE)</f>
        <v>13388</v>
      </c>
      <c r="L18" s="230">
        <f>VLOOKUP($A18,$AJ:$AW,13,FALSE)</f>
        <v>14091</v>
      </c>
      <c r="M18" s="230">
        <f>VLOOKUP($A18,$AJ:$AW,14,FALSE)</f>
        <v>12529</v>
      </c>
      <c r="N18" s="98">
        <f t="shared" ref="N18:N66" si="15">SUM(B18:M18)</f>
        <v>178967</v>
      </c>
      <c r="O18" s="77">
        <f t="shared" si="1"/>
        <v>13.591332750595587</v>
      </c>
      <c r="P18" s="90"/>
      <c r="Q18" s="263" t="s">
        <v>40</v>
      </c>
      <c r="R18" s="101">
        <f t="shared" si="2"/>
        <v>14.865604109296912</v>
      </c>
      <c r="S18" s="101">
        <f t="shared" si="3"/>
        <v>14.485475756865432</v>
      </c>
      <c r="T18" s="101">
        <f t="shared" si="4"/>
        <v>13.044969384682304</v>
      </c>
      <c r="U18" s="101">
        <f t="shared" si="5"/>
        <v>15.000256765778259</v>
      </c>
      <c r="V18" s="101">
        <f t="shared" si="6"/>
        <v>16.103964597977733</v>
      </c>
      <c r="W18" s="101">
        <f t="shared" si="7"/>
        <v>13.211299044265592</v>
      </c>
      <c r="X18" s="101">
        <f t="shared" si="8"/>
        <v>13.963926978131758</v>
      </c>
      <c r="Y18" s="101">
        <f t="shared" si="9"/>
        <v>15.067896813694514</v>
      </c>
      <c r="Z18" s="101">
        <f t="shared" si="10"/>
        <v>12.857889331339303</v>
      </c>
      <c r="AA18" s="101">
        <f t="shared" si="11"/>
        <v>11.556123329765564</v>
      </c>
      <c r="AB18" s="101">
        <f t="shared" si="12"/>
        <v>11.755136772029932</v>
      </c>
      <c r="AC18" s="101">
        <f t="shared" si="13"/>
        <v>11.936359738960606</v>
      </c>
      <c r="AD18" s="101">
        <f t="shared" si="14"/>
        <v>13.591332750595587</v>
      </c>
      <c r="AE18" s="356"/>
      <c r="AI18" s="328" t="s">
        <v>42</v>
      </c>
      <c r="AJ18" s="328" t="s">
        <v>42</v>
      </c>
      <c r="AK18" s="339">
        <v>55695</v>
      </c>
      <c r="AL18" s="339">
        <v>2984</v>
      </c>
      <c r="AM18" s="339">
        <v>4372</v>
      </c>
      <c r="AN18" s="339">
        <v>5552</v>
      </c>
      <c r="AO18" s="339">
        <v>4492</v>
      </c>
      <c r="AP18" s="339">
        <v>4475</v>
      </c>
      <c r="AQ18" s="339">
        <v>4409</v>
      </c>
      <c r="AR18" s="339">
        <v>4650</v>
      </c>
      <c r="AS18" s="339">
        <v>3428</v>
      </c>
      <c r="AT18" s="339">
        <v>5136</v>
      </c>
      <c r="AU18" s="339">
        <v>5438</v>
      </c>
      <c r="AV18" s="339">
        <v>6048</v>
      </c>
      <c r="AW18" s="339">
        <v>4711</v>
      </c>
    </row>
    <row r="19" spans="1:51" ht="13.8">
      <c r="A19" s="263" t="s">
        <v>55</v>
      </c>
      <c r="B19" s="230">
        <f>VLOOKUP($A19,$AJ:$AW,3,FALSE)</f>
        <v>6641</v>
      </c>
      <c r="C19" s="230">
        <f>VLOOKUP($A19,$AJ:$AW,4,FALSE)</f>
        <v>6931</v>
      </c>
      <c r="D19" s="230">
        <f>VLOOKUP($A19,$AJ:$AW,5,FALSE)</f>
        <v>6601</v>
      </c>
      <c r="E19" s="230">
        <f>VLOOKUP($A19,$AJ:$AW,6,FALSE)</f>
        <v>4363</v>
      </c>
      <c r="F19" s="230">
        <f>VLOOKUP($A19,$AJ:$AW,7,FALSE)</f>
        <v>6410</v>
      </c>
      <c r="G19" s="230">
        <f>VLOOKUP($A19,$AJ:$AW,8,FALSE)</f>
        <v>9560</v>
      </c>
      <c r="H19" s="230">
        <f>VLOOKUP($A19,$AJ:$AW,9,FALSE)</f>
        <v>5258</v>
      </c>
      <c r="I19" s="230">
        <f>VLOOKUP($A19,$AJ:$AW,10,FALSE)</f>
        <v>3755</v>
      </c>
      <c r="J19" s="230">
        <f>VLOOKUP($A19,$AJ:$AW,11,FALSE)</f>
        <v>4105</v>
      </c>
      <c r="K19" s="230">
        <f>VLOOKUP($A19,$AJ:$AW,12,FALSE)</f>
        <v>5119</v>
      </c>
      <c r="L19" s="230">
        <f>VLOOKUP($A19,$AJ:$AW,13,FALSE)</f>
        <v>6092</v>
      </c>
      <c r="M19" s="230">
        <f>VLOOKUP($A19,$AJ:$AW,14,FALSE)</f>
        <v>4476</v>
      </c>
      <c r="N19" s="98">
        <f t="shared" si="15"/>
        <v>69311</v>
      </c>
      <c r="O19" s="77">
        <f t="shared" si="1"/>
        <v>5.2637014884114421</v>
      </c>
      <c r="Q19" s="263" t="s">
        <v>55</v>
      </c>
      <c r="R19" s="101">
        <f t="shared" si="2"/>
        <v>6.15745505456501</v>
      </c>
      <c r="S19" s="101">
        <f t="shared" si="3"/>
        <v>6.248760345480445</v>
      </c>
      <c r="T19" s="101">
        <f t="shared" si="4"/>
        <v>5.5216314785692777</v>
      </c>
      <c r="U19" s="101">
        <f t="shared" si="5"/>
        <v>4.4810763621424536</v>
      </c>
      <c r="V19" s="101">
        <f t="shared" si="6"/>
        <v>5.2822849796866889</v>
      </c>
      <c r="W19" s="101">
        <f t="shared" si="7"/>
        <v>7.5138329979879277</v>
      </c>
      <c r="X19" s="101">
        <f t="shared" si="8"/>
        <v>4.7969638083768968</v>
      </c>
      <c r="Y19" s="101">
        <f t="shared" si="9"/>
        <v>5.2730617460785556</v>
      </c>
      <c r="Z19" s="101">
        <f t="shared" si="10"/>
        <v>3.6982648336006054</v>
      </c>
      <c r="AA19" s="101">
        <f t="shared" si="11"/>
        <v>4.4185685184545793</v>
      </c>
      <c r="AB19" s="101">
        <f t="shared" si="12"/>
        <v>5.0821299563697648</v>
      </c>
      <c r="AC19" s="101">
        <f t="shared" si="13"/>
        <v>4.2642785690468257</v>
      </c>
      <c r="AD19" s="101">
        <f t="shared" si="14"/>
        <v>5.2637014884114421</v>
      </c>
      <c r="AE19" s="356"/>
      <c r="AI19" s="121" t="s">
        <v>43</v>
      </c>
      <c r="AJ19" s="121" t="s">
        <v>43</v>
      </c>
      <c r="AK19" s="339">
        <v>47435</v>
      </c>
      <c r="AL19" s="339">
        <v>4284</v>
      </c>
      <c r="AM19" s="339">
        <v>4250</v>
      </c>
      <c r="AN19" s="339">
        <v>4100</v>
      </c>
      <c r="AO19" s="339">
        <v>4088</v>
      </c>
      <c r="AP19" s="339">
        <v>4142</v>
      </c>
      <c r="AQ19" s="339">
        <v>4061</v>
      </c>
      <c r="AR19" s="339">
        <v>3164</v>
      </c>
      <c r="AS19" s="339">
        <v>2256</v>
      </c>
      <c r="AT19" s="339">
        <v>3818</v>
      </c>
      <c r="AU19" s="339">
        <v>4814</v>
      </c>
      <c r="AV19" s="339">
        <v>4409</v>
      </c>
      <c r="AW19" s="339">
        <v>4049</v>
      </c>
    </row>
    <row r="20" spans="1:51" s="235" customFormat="1" ht="13.8">
      <c r="A20" s="263" t="s">
        <v>44</v>
      </c>
      <c r="B20" s="230">
        <f t="shared" ref="B20:M20" si="16">B78</f>
        <v>3460</v>
      </c>
      <c r="C20" s="230">
        <f t="shared" si="16"/>
        <v>4732</v>
      </c>
      <c r="D20" s="230">
        <f t="shared" si="16"/>
        <v>7041</v>
      </c>
      <c r="E20" s="230">
        <f t="shared" si="16"/>
        <v>3734</v>
      </c>
      <c r="F20" s="230">
        <f t="shared" si="16"/>
        <v>5191</v>
      </c>
      <c r="G20" s="230">
        <f t="shared" si="16"/>
        <v>5900</v>
      </c>
      <c r="H20" s="230">
        <f t="shared" si="16"/>
        <v>5120</v>
      </c>
      <c r="I20" s="230">
        <f t="shared" si="16"/>
        <v>3345</v>
      </c>
      <c r="J20" s="230">
        <f t="shared" si="16"/>
        <v>4794</v>
      </c>
      <c r="K20" s="230">
        <f t="shared" si="16"/>
        <v>5375</v>
      </c>
      <c r="L20" s="230">
        <f t="shared" si="16"/>
        <v>3803</v>
      </c>
      <c r="M20" s="230">
        <f t="shared" si="16"/>
        <v>3388</v>
      </c>
      <c r="N20" s="98">
        <f t="shared" si="15"/>
        <v>55883</v>
      </c>
      <c r="O20" s="77">
        <f t="shared" si="1"/>
        <v>4.2439357429108888</v>
      </c>
      <c r="P20" s="90"/>
      <c r="Q20" s="263" t="s">
        <v>44</v>
      </c>
      <c r="R20" s="101">
        <f t="shared" si="2"/>
        <v>3.2080702437577076</v>
      </c>
      <c r="S20" s="101">
        <f t="shared" si="3"/>
        <v>4.2662146811157795</v>
      </c>
      <c r="T20" s="101">
        <f t="shared" si="4"/>
        <v>5.8896844782012243</v>
      </c>
      <c r="U20" s="101">
        <f t="shared" si="5"/>
        <v>3.8350536640476558</v>
      </c>
      <c r="V20" s="101">
        <f t="shared" si="6"/>
        <v>4.2777443571846492</v>
      </c>
      <c r="W20" s="101">
        <f t="shared" si="7"/>
        <v>4.6371981891348089</v>
      </c>
      <c r="X20" s="101">
        <f t="shared" si="8"/>
        <v>4.6710640355438784</v>
      </c>
      <c r="Y20" s="101">
        <f t="shared" si="9"/>
        <v>4.6973080001685128</v>
      </c>
      <c r="Z20" s="101">
        <f t="shared" si="10"/>
        <v>4.3189967386799761</v>
      </c>
      <c r="AA20" s="101">
        <f t="shared" si="11"/>
        <v>4.6395401028898942</v>
      </c>
      <c r="AB20" s="101">
        <f t="shared" si="12"/>
        <v>3.1725771871428452</v>
      </c>
      <c r="AC20" s="101">
        <f t="shared" si="13"/>
        <v>3.2277425808602871</v>
      </c>
      <c r="AD20" s="101">
        <f t="shared" si="14"/>
        <v>4.2439357429108888</v>
      </c>
      <c r="AE20" s="356"/>
      <c r="AI20" s="328" t="s">
        <v>226</v>
      </c>
      <c r="AJ20" s="121" t="s">
        <v>115</v>
      </c>
      <c r="AK20" s="339">
        <v>51487</v>
      </c>
      <c r="AL20" s="339">
        <v>4514</v>
      </c>
      <c r="AM20" s="339">
        <v>4705</v>
      </c>
      <c r="AN20" s="339">
        <v>4419</v>
      </c>
      <c r="AO20" s="339">
        <v>4134</v>
      </c>
      <c r="AP20" s="339">
        <v>5688</v>
      </c>
      <c r="AQ20" s="339">
        <v>5124</v>
      </c>
      <c r="AR20" s="339">
        <v>4125</v>
      </c>
      <c r="AS20" s="339">
        <v>1638</v>
      </c>
      <c r="AT20" s="339">
        <v>2898</v>
      </c>
      <c r="AU20" s="339">
        <v>4984</v>
      </c>
      <c r="AV20" s="339">
        <v>4598</v>
      </c>
      <c r="AW20" s="339">
        <v>4662</v>
      </c>
      <c r="AX20" s="103"/>
      <c r="AY20" s="103"/>
    </row>
    <row r="21" spans="1:51" ht="13.8">
      <c r="A21" s="263" t="s">
        <v>115</v>
      </c>
      <c r="B21" s="230">
        <f>VLOOKUP($A21,$AJ:$AW,3,FALSE)</f>
        <v>4514</v>
      </c>
      <c r="C21" s="230">
        <f>VLOOKUP($A21,$AJ:$AW,4,FALSE)</f>
        <v>4705</v>
      </c>
      <c r="D21" s="230">
        <f>VLOOKUP($A21,$AJ:$AW,5,FALSE)</f>
        <v>4419</v>
      </c>
      <c r="E21" s="230">
        <f>VLOOKUP($A21,$AJ:$AW,6,FALSE)</f>
        <v>4134</v>
      </c>
      <c r="F21" s="230">
        <f>VLOOKUP($A21,$AJ:$AW,7,FALSE)</f>
        <v>5688</v>
      </c>
      <c r="G21" s="230">
        <f>VLOOKUP($A21,$AJ:$AW,8,FALSE)</f>
        <v>5124</v>
      </c>
      <c r="H21" s="230">
        <f>VLOOKUP($A21,$AJ:$AW,9,FALSE)</f>
        <v>4125</v>
      </c>
      <c r="I21" s="230">
        <f>VLOOKUP($A21,$AJ:$AW,10,FALSE)</f>
        <v>1638</v>
      </c>
      <c r="J21" s="230">
        <f>VLOOKUP($A21,$AJ:$AW,11,FALSE)</f>
        <v>2898</v>
      </c>
      <c r="K21" s="230">
        <f>VLOOKUP($A21,$AJ:$AW,12,FALSE)</f>
        <v>4984</v>
      </c>
      <c r="L21" s="230">
        <f>VLOOKUP($A21,$AJ:$AW,13,FALSE)</f>
        <v>4598</v>
      </c>
      <c r="M21" s="230">
        <f>VLOOKUP($A21,$AJ:$AW,14,FALSE)</f>
        <v>4662</v>
      </c>
      <c r="N21" s="98">
        <f t="shared" si="15"/>
        <v>51489</v>
      </c>
      <c r="O21" s="77">
        <f t="shared" si="1"/>
        <v>3.9102411729280599</v>
      </c>
      <c r="Q21" s="263" t="s">
        <v>115</v>
      </c>
      <c r="R21" s="280">
        <f t="shared" si="2"/>
        <v>4.1853263237925695</v>
      </c>
      <c r="S21" s="280">
        <f t="shared" si="3"/>
        <v>4.241872374186336</v>
      </c>
      <c r="T21" s="280">
        <f t="shared" si="4"/>
        <v>3.6964231940308498</v>
      </c>
      <c r="U21" s="280">
        <f t="shared" si="5"/>
        <v>4.2458789092589742</v>
      </c>
      <c r="V21" s="280">
        <f t="shared" si="6"/>
        <v>4.6873068587297793</v>
      </c>
      <c r="W21" s="280">
        <f t="shared" si="7"/>
        <v>4.027288732394366</v>
      </c>
      <c r="X21" s="280">
        <f t="shared" si="8"/>
        <v>3.763308427073925</v>
      </c>
      <c r="Y21" s="280">
        <f t="shared" si="9"/>
        <v>2.30020642878207</v>
      </c>
      <c r="Z21" s="280">
        <f t="shared" si="10"/>
        <v>2.6108578532946538</v>
      </c>
      <c r="AA21" s="280">
        <f t="shared" si="11"/>
        <v>4.3020405344750197</v>
      </c>
      <c r="AB21" s="280">
        <f t="shared" si="12"/>
        <v>3.8357901410683155</v>
      </c>
      <c r="AC21" s="280">
        <f t="shared" si="13"/>
        <v>4.4414804934978322</v>
      </c>
      <c r="AD21" s="280">
        <f t="shared" si="14"/>
        <v>3.9102411729280599</v>
      </c>
      <c r="AE21" s="356"/>
      <c r="AI21" s="121" t="s">
        <v>44</v>
      </c>
      <c r="AJ21" s="121" t="s">
        <v>44</v>
      </c>
      <c r="AK21" s="339">
        <v>61920</v>
      </c>
      <c r="AL21" s="339">
        <v>3843</v>
      </c>
      <c r="AM21" s="339">
        <v>5196</v>
      </c>
      <c r="AN21" s="339">
        <v>7698</v>
      </c>
      <c r="AO21" s="339">
        <v>4259</v>
      </c>
      <c r="AP21" s="339">
        <v>5718</v>
      </c>
      <c r="AQ21" s="339">
        <v>6552</v>
      </c>
      <c r="AR21" s="339">
        <v>5549</v>
      </c>
      <c r="AS21" s="339">
        <v>3509</v>
      </c>
      <c r="AT21" s="339">
        <v>5280</v>
      </c>
      <c r="AU21" s="339">
        <v>5845</v>
      </c>
      <c r="AV21" s="339">
        <v>4418</v>
      </c>
      <c r="AW21" s="339">
        <v>4053</v>
      </c>
    </row>
    <row r="22" spans="1:51" ht="13.8">
      <c r="A22" s="263" t="s">
        <v>54</v>
      </c>
      <c r="B22" s="230">
        <f>VLOOKUP($A22,$AJ:$AW,3,FALSE)</f>
        <v>3609</v>
      </c>
      <c r="C22" s="230">
        <f>VLOOKUP($A22,$AJ:$AW,4,FALSE)</f>
        <v>4436</v>
      </c>
      <c r="D22" s="230">
        <f>VLOOKUP($A22,$AJ:$AW,5,FALSE)</f>
        <v>4585</v>
      </c>
      <c r="E22" s="230">
        <f>VLOOKUP($A22,$AJ:$AW,6,FALSE)</f>
        <v>3475</v>
      </c>
      <c r="F22" s="230">
        <f>VLOOKUP($A22,$AJ:$AW,7,FALSE)</f>
        <v>4686</v>
      </c>
      <c r="G22" s="230">
        <f>VLOOKUP($A22,$AJ:$AW,8,FALSE)</f>
        <v>5227</v>
      </c>
      <c r="H22" s="230">
        <f>VLOOKUP($A22,$AJ:$AW,9,FALSE)</f>
        <v>3615</v>
      </c>
      <c r="I22" s="230">
        <f>VLOOKUP($A22,$AJ:$AW,10,FALSE)</f>
        <v>1965</v>
      </c>
      <c r="J22" s="230">
        <f>VLOOKUP($A22,$AJ:$AW,11,FALSE)</f>
        <v>3714</v>
      </c>
      <c r="K22" s="230">
        <f>VLOOKUP($A22,$AJ:$AW,12,FALSE)</f>
        <v>3434</v>
      </c>
      <c r="L22" s="230">
        <f>VLOOKUP($A22,$AJ:$AW,13,FALSE)</f>
        <v>2514</v>
      </c>
      <c r="M22" s="230">
        <f>VLOOKUP($A22,$AJ:$AW,14,FALSE)</f>
        <v>2611</v>
      </c>
      <c r="N22" s="98">
        <f t="shared" si="15"/>
        <v>43871</v>
      </c>
      <c r="O22" s="77">
        <f t="shared" si="1"/>
        <v>3.3317056166856402</v>
      </c>
      <c r="Q22" s="263" t="s">
        <v>54</v>
      </c>
      <c r="R22" s="280">
        <f t="shared" si="2"/>
        <v>3.3462212455842675</v>
      </c>
      <c r="S22" s="280">
        <f t="shared" si="3"/>
        <v>3.9993508718152144</v>
      </c>
      <c r="T22" s="280">
        <f t="shared" si="4"/>
        <v>3.8352795529829025</v>
      </c>
      <c r="U22" s="280">
        <f t="shared" si="5"/>
        <v>3.5690443177733275</v>
      </c>
      <c r="V22" s="280">
        <f t="shared" si="6"/>
        <v>3.8615893002826556</v>
      </c>
      <c r="W22" s="280">
        <f t="shared" si="7"/>
        <v>4.1082432092555337</v>
      </c>
      <c r="X22" s="280">
        <f t="shared" si="8"/>
        <v>3.2980266579084221</v>
      </c>
      <c r="Y22" s="280">
        <f t="shared" si="9"/>
        <v>2.7594051480810551</v>
      </c>
      <c r="Z22" s="280">
        <f t="shared" si="10"/>
        <v>3.3460062343465649</v>
      </c>
      <c r="AA22" s="280">
        <f t="shared" si="11"/>
        <v>2.9641266443393293</v>
      </c>
      <c r="AB22" s="280">
        <f t="shared" si="12"/>
        <v>2.0972545486397878</v>
      </c>
      <c r="AC22" s="280">
        <f t="shared" si="13"/>
        <v>2.4874958319439813</v>
      </c>
      <c r="AD22" s="280">
        <f t="shared" si="14"/>
        <v>3.3317056166856402</v>
      </c>
      <c r="AE22" s="356"/>
      <c r="AI22" s="121" t="s">
        <v>180</v>
      </c>
      <c r="AJ22" s="328" t="s">
        <v>180</v>
      </c>
      <c r="AK22" s="339">
        <v>11463</v>
      </c>
      <c r="AL22" s="339">
        <v>372</v>
      </c>
      <c r="AM22" s="339">
        <v>458</v>
      </c>
      <c r="AN22" s="339">
        <v>816</v>
      </c>
      <c r="AO22" s="339">
        <v>1077</v>
      </c>
      <c r="AP22" s="339">
        <v>1551</v>
      </c>
      <c r="AQ22" s="339">
        <v>1721</v>
      </c>
      <c r="AR22" s="339">
        <v>907</v>
      </c>
      <c r="AS22" s="339">
        <v>563</v>
      </c>
      <c r="AT22" s="339">
        <v>1275</v>
      </c>
      <c r="AU22" s="339">
        <v>1027</v>
      </c>
      <c r="AV22" s="339">
        <v>749</v>
      </c>
      <c r="AW22" s="339">
        <v>947</v>
      </c>
      <c r="AX22" s="235"/>
      <c r="AY22" s="235"/>
    </row>
    <row r="23" spans="1:51" ht="13.8">
      <c r="A23" s="263" t="s">
        <v>148</v>
      </c>
      <c r="B23" s="230">
        <f>VLOOKUP($A23,$AJ:$AW,3,FALSE)</f>
        <v>3268</v>
      </c>
      <c r="C23" s="230">
        <f>VLOOKUP($A23,$AJ:$AW,4,FALSE)</f>
        <v>3891</v>
      </c>
      <c r="D23" s="230">
        <f>VLOOKUP($A23,$AJ:$AW,5,FALSE)</f>
        <v>3607</v>
      </c>
      <c r="E23" s="230">
        <f>VLOOKUP($A23,$AJ:$AW,6,FALSE)</f>
        <v>2743</v>
      </c>
      <c r="F23" s="230">
        <f>VLOOKUP($A23,$AJ:$AW,7,FALSE)</f>
        <v>4258</v>
      </c>
      <c r="G23" s="230">
        <f>VLOOKUP($A23,$AJ:$AW,8,FALSE)</f>
        <v>3717</v>
      </c>
      <c r="H23" s="230">
        <f>VLOOKUP($A23,$AJ:$AW,9,FALSE)</f>
        <v>3100</v>
      </c>
      <c r="I23" s="230">
        <f>VLOOKUP($A23,$AJ:$AW,10,FALSE)</f>
        <v>2830</v>
      </c>
      <c r="J23" s="230">
        <f>VLOOKUP($A23,$AJ:$AW,11,FALSE)</f>
        <v>3703</v>
      </c>
      <c r="K23" s="230">
        <f>VLOOKUP($A23,$AJ:$AW,12,FALSE)</f>
        <v>3653</v>
      </c>
      <c r="L23" s="230">
        <f>VLOOKUP($A23,$AJ:$AW,13,FALSE)</f>
        <v>3598</v>
      </c>
      <c r="M23" s="230">
        <f>VLOOKUP($A23,$AJ:$AW,14,FALSE)</f>
        <v>2584</v>
      </c>
      <c r="N23" s="98">
        <f t="shared" si="15"/>
        <v>40952</v>
      </c>
      <c r="O23" s="77">
        <f t="shared" si="1"/>
        <v>3.110027316781252</v>
      </c>
      <c r="Q23" s="263" t="s">
        <v>148</v>
      </c>
      <c r="R23" s="280">
        <f t="shared" si="2"/>
        <v>3.030050160867106</v>
      </c>
      <c r="S23" s="280">
        <f t="shared" si="3"/>
        <v>3.5079968986097838</v>
      </c>
      <c r="T23" s="280">
        <f t="shared" si="4"/>
        <v>3.0171981128918928</v>
      </c>
      <c r="U23" s="280">
        <f t="shared" si="5"/>
        <v>2.8172341190366148</v>
      </c>
      <c r="V23" s="280">
        <f t="shared" si="6"/>
        <v>3.5088875886904716</v>
      </c>
      <c r="W23" s="280">
        <f t="shared" si="7"/>
        <v>2.9214348591549295</v>
      </c>
      <c r="X23" s="280">
        <f t="shared" si="8"/>
        <v>2.8281833027707073</v>
      </c>
      <c r="Y23" s="280">
        <f t="shared" si="9"/>
        <v>3.9741051242083389</v>
      </c>
      <c r="Z23" s="280">
        <f t="shared" si="10"/>
        <v>3.3360961458765019</v>
      </c>
      <c r="AA23" s="280">
        <f t="shared" si="11"/>
        <v>3.1531609294617269</v>
      </c>
      <c r="AB23" s="280">
        <f t="shared" si="12"/>
        <v>3.0015600103444537</v>
      </c>
      <c r="AC23" s="280">
        <f t="shared" si="13"/>
        <v>2.4617729719430286</v>
      </c>
      <c r="AD23" s="280">
        <f t="shared" si="14"/>
        <v>3.110027316781252</v>
      </c>
      <c r="AE23" s="356"/>
      <c r="AI23" s="121" t="s">
        <v>107</v>
      </c>
      <c r="AJ23" s="328" t="s">
        <v>107</v>
      </c>
      <c r="AK23" s="339">
        <v>67385</v>
      </c>
      <c r="AL23" s="339">
        <v>7084</v>
      </c>
      <c r="AM23" s="339">
        <v>5145</v>
      </c>
      <c r="AN23" s="339">
        <v>6963</v>
      </c>
      <c r="AO23" s="339">
        <v>4357</v>
      </c>
      <c r="AP23" s="339">
        <v>4582</v>
      </c>
      <c r="AQ23" s="339">
        <v>9301</v>
      </c>
      <c r="AR23" s="339">
        <v>5156</v>
      </c>
      <c r="AS23" s="339">
        <v>2994</v>
      </c>
      <c r="AT23" s="339">
        <v>4772</v>
      </c>
      <c r="AU23" s="339">
        <v>4891</v>
      </c>
      <c r="AV23" s="339">
        <v>7212</v>
      </c>
      <c r="AW23" s="339">
        <v>4928</v>
      </c>
      <c r="AX23" s="235"/>
      <c r="AY23" s="235"/>
    </row>
    <row r="24" spans="1:51" s="235" customFormat="1" ht="13.8">
      <c r="A24" s="263" t="s">
        <v>41</v>
      </c>
      <c r="B24" s="230">
        <f>VLOOKUP($A24,$AJ:$AW,3,FALSE)</f>
        <v>697</v>
      </c>
      <c r="C24" s="230">
        <f>VLOOKUP($A24,$AJ:$AW,4,FALSE)</f>
        <v>645</v>
      </c>
      <c r="D24" s="230">
        <f>VLOOKUP($A24,$AJ:$AW,5,FALSE)</f>
        <v>815</v>
      </c>
      <c r="E24" s="230">
        <f>VLOOKUP($A24,$AJ:$AW,6,FALSE)</f>
        <v>933</v>
      </c>
      <c r="F24" s="230">
        <f>VLOOKUP($A24,$AJ:$AW,7,FALSE)</f>
        <v>1159</v>
      </c>
      <c r="G24" s="230">
        <f>VLOOKUP($A24,$AJ:$AW,8,FALSE)</f>
        <v>1434</v>
      </c>
      <c r="H24" s="230">
        <f>VLOOKUP($A24,$AJ:$AW,9,FALSE)</f>
        <v>1448</v>
      </c>
      <c r="I24" s="230">
        <f>VLOOKUP($A24,$AJ:$AW,10,FALSE)</f>
        <v>813</v>
      </c>
      <c r="J24" s="185">
        <f>VLOOKUP($A24,$AJ:$AW,11,FALSE)</f>
        <v>1565</v>
      </c>
      <c r="K24" s="185">
        <f>VLOOKUP($A24,$AJ:$AW,12,FALSE)</f>
        <v>1642</v>
      </c>
      <c r="L24" s="185">
        <f>VLOOKUP($A24,$AJ:$AW,13,FALSE)</f>
        <v>1589</v>
      </c>
      <c r="M24" s="185">
        <f>VLOOKUP($A24,$AJ:$AW,14,FALSE)</f>
        <v>1664</v>
      </c>
      <c r="N24" s="98">
        <f t="shared" si="15"/>
        <v>14404</v>
      </c>
      <c r="O24" s="77">
        <f t="shared" si="1"/>
        <v>1.0938863418372036</v>
      </c>
      <c r="P24" s="90"/>
      <c r="Q24" s="263" t="s">
        <v>41</v>
      </c>
      <c r="R24" s="101">
        <f t="shared" si="2"/>
        <v>0.6462499884101508</v>
      </c>
      <c r="S24" s="101">
        <f t="shared" si="3"/>
        <v>0.58151066553670272</v>
      </c>
      <c r="T24" s="101">
        <f t="shared" si="4"/>
        <v>0.68173453340917456</v>
      </c>
      <c r="U24" s="101">
        <f t="shared" si="5"/>
        <v>0.95824988445539983</v>
      </c>
      <c r="V24" s="101">
        <f t="shared" si="6"/>
        <v>0.95509645732556514</v>
      </c>
      <c r="W24" s="101">
        <f t="shared" si="7"/>
        <v>1.1270749496981891</v>
      </c>
      <c r="X24" s="101">
        <f t="shared" si="8"/>
        <v>1.3210352975522528</v>
      </c>
      <c r="Y24" s="101">
        <f t="shared" si="9"/>
        <v>1.1416775498167417</v>
      </c>
      <c r="Z24" s="101">
        <f t="shared" si="10"/>
        <v>1.4099353141498043</v>
      </c>
      <c r="AA24" s="101">
        <f t="shared" si="11"/>
        <v>1.4173255532921314</v>
      </c>
      <c r="AB24" s="101">
        <f t="shared" si="12"/>
        <v>1.3255916777202159</v>
      </c>
      <c r="AC24" s="101">
        <f t="shared" si="13"/>
        <v>1.5852903348735292</v>
      </c>
      <c r="AD24" s="101">
        <f t="shared" si="14"/>
        <v>1.0938863418372036</v>
      </c>
      <c r="AE24" s="356"/>
      <c r="AI24" s="328" t="s">
        <v>160</v>
      </c>
      <c r="AJ24" s="121" t="s">
        <v>160</v>
      </c>
      <c r="AK24" s="339">
        <v>24481</v>
      </c>
      <c r="AL24" s="339">
        <v>1459</v>
      </c>
      <c r="AM24" s="339">
        <v>1585</v>
      </c>
      <c r="AN24" s="339">
        <v>1505</v>
      </c>
      <c r="AO24" s="339">
        <v>1207</v>
      </c>
      <c r="AP24" s="339">
        <v>1842</v>
      </c>
      <c r="AQ24" s="339">
        <v>2198</v>
      </c>
      <c r="AR24" s="339">
        <v>1784</v>
      </c>
      <c r="AS24" s="339">
        <v>2078</v>
      </c>
      <c r="AT24" s="339">
        <v>2761</v>
      </c>
      <c r="AU24" s="339">
        <v>2695</v>
      </c>
      <c r="AV24" s="339">
        <v>3195</v>
      </c>
      <c r="AW24" s="339">
        <v>2172</v>
      </c>
      <c r="AX24" s="103"/>
      <c r="AY24" s="103"/>
    </row>
    <row r="25" spans="1:51" s="235" customFormat="1" ht="13.8">
      <c r="A25" s="263" t="s">
        <v>155</v>
      </c>
      <c r="B25" s="230">
        <f t="shared" ref="B25:M25" si="17">B80</f>
        <v>383</v>
      </c>
      <c r="C25" s="230">
        <f t="shared" si="17"/>
        <v>464</v>
      </c>
      <c r="D25" s="230">
        <f t="shared" si="17"/>
        <v>657</v>
      </c>
      <c r="E25" s="230">
        <f t="shared" si="17"/>
        <v>525</v>
      </c>
      <c r="F25" s="230">
        <f t="shared" si="17"/>
        <v>527</v>
      </c>
      <c r="G25" s="230">
        <f t="shared" si="17"/>
        <v>652</v>
      </c>
      <c r="H25" s="230">
        <f t="shared" si="17"/>
        <v>429</v>
      </c>
      <c r="I25" s="230">
        <f t="shared" si="17"/>
        <v>164</v>
      </c>
      <c r="J25" s="230">
        <f t="shared" si="17"/>
        <v>486</v>
      </c>
      <c r="K25" s="230">
        <f t="shared" si="17"/>
        <v>470</v>
      </c>
      <c r="L25" s="230">
        <f t="shared" si="17"/>
        <v>615</v>
      </c>
      <c r="M25" s="230">
        <f t="shared" si="17"/>
        <v>665</v>
      </c>
      <c r="N25" s="98">
        <f t="shared" si="15"/>
        <v>6037</v>
      </c>
      <c r="O25" s="77">
        <f t="shared" si="1"/>
        <v>0.45846930336512065</v>
      </c>
      <c r="P25" s="90"/>
      <c r="Q25" s="263" t="s">
        <v>155</v>
      </c>
      <c r="R25" s="101">
        <f t="shared" si="2"/>
        <v>0.35511297784948032</v>
      </c>
      <c r="S25" s="101">
        <f t="shared" si="3"/>
        <v>0.41832705241710089</v>
      </c>
      <c r="T25" s="101">
        <f t="shared" si="4"/>
        <v>0.54957004717770275</v>
      </c>
      <c r="U25" s="101">
        <f t="shared" si="5"/>
        <v>0.53920813433985515</v>
      </c>
      <c r="V25" s="101">
        <f t="shared" si="6"/>
        <v>0.43428458413336746</v>
      </c>
      <c r="W25" s="101">
        <f t="shared" si="7"/>
        <v>0.51244969818913477</v>
      </c>
      <c r="X25" s="101">
        <f t="shared" si="8"/>
        <v>0.39138407641568818</v>
      </c>
      <c r="Y25" s="101">
        <f t="shared" si="9"/>
        <v>0.23030149836401678</v>
      </c>
      <c r="Z25" s="101">
        <f t="shared" si="10"/>
        <v>0.43784572695003515</v>
      </c>
      <c r="AA25" s="101">
        <f t="shared" si="11"/>
        <v>0.40569001829920931</v>
      </c>
      <c r="AB25" s="101">
        <f t="shared" si="12"/>
        <v>0.51305153039517482</v>
      </c>
      <c r="AC25" s="101">
        <f t="shared" si="13"/>
        <v>0.63354451483827945</v>
      </c>
      <c r="AD25" s="101">
        <f t="shared" si="14"/>
        <v>0.45846930336512065</v>
      </c>
      <c r="AE25" s="356"/>
      <c r="AI25" s="328" t="s">
        <v>142</v>
      </c>
      <c r="AJ25" s="121" t="s">
        <v>40</v>
      </c>
      <c r="AK25" s="339">
        <v>178966</v>
      </c>
      <c r="AL25" s="339">
        <v>16033</v>
      </c>
      <c r="AM25" s="339">
        <v>16067</v>
      </c>
      <c r="AN25" s="339">
        <v>15595</v>
      </c>
      <c r="AO25" s="339">
        <v>14605</v>
      </c>
      <c r="AP25" s="339">
        <v>19542</v>
      </c>
      <c r="AQ25" s="339">
        <v>16809</v>
      </c>
      <c r="AR25" s="339">
        <v>15306</v>
      </c>
      <c r="AS25" s="339">
        <v>10730</v>
      </c>
      <c r="AT25" s="339">
        <v>14272</v>
      </c>
      <c r="AU25" s="339">
        <v>13388</v>
      </c>
      <c r="AV25" s="339">
        <v>14091</v>
      </c>
      <c r="AW25" s="339">
        <v>12529</v>
      </c>
      <c r="AX25" s="103"/>
      <c r="AY25" s="103"/>
    </row>
    <row r="26" spans="1:51" ht="13.8">
      <c r="A26" s="263" t="s">
        <v>65</v>
      </c>
      <c r="B26" s="230">
        <v>104</v>
      </c>
      <c r="C26" s="230">
        <v>128</v>
      </c>
      <c r="D26" s="230">
        <v>133</v>
      </c>
      <c r="E26" s="230">
        <v>106</v>
      </c>
      <c r="F26" s="230">
        <v>135</v>
      </c>
      <c r="G26" s="230">
        <v>274</v>
      </c>
      <c r="H26" s="230">
        <v>310</v>
      </c>
      <c r="I26" s="230">
        <v>177</v>
      </c>
      <c r="J26" s="230">
        <v>419</v>
      </c>
      <c r="K26" s="230">
        <v>356</v>
      </c>
      <c r="L26" s="230">
        <v>413</v>
      </c>
      <c r="M26" s="230">
        <v>377</v>
      </c>
      <c r="N26" s="98">
        <f t="shared" si="15"/>
        <v>2932</v>
      </c>
      <c r="O26" s="77">
        <f t="shared" si="1"/>
        <v>0.22266556194575679</v>
      </c>
      <c r="Q26" s="263" t="s">
        <v>65</v>
      </c>
      <c r="R26" s="280">
        <f t="shared" si="2"/>
        <v>9.6427544899075596E-2</v>
      </c>
      <c r="S26" s="280">
        <f t="shared" si="3"/>
        <v>0.11540056618402783</v>
      </c>
      <c r="T26" s="280">
        <f t="shared" si="4"/>
        <v>0.11125238397965671</v>
      </c>
      <c r="U26" s="280">
        <f t="shared" si="5"/>
        <v>0.10886868998099934</v>
      </c>
      <c r="V26" s="280">
        <f t="shared" si="6"/>
        <v>0.11124937164706755</v>
      </c>
      <c r="W26" s="280">
        <f t="shared" si="7"/>
        <v>0.21535462776659958</v>
      </c>
      <c r="X26" s="280">
        <f t="shared" si="8"/>
        <v>0.28281833027707071</v>
      </c>
      <c r="Y26" s="280">
        <f t="shared" si="9"/>
        <v>0.24855710494165228</v>
      </c>
      <c r="Z26" s="280">
        <f t="shared" si="10"/>
        <v>0.37748427899601794</v>
      </c>
      <c r="AA26" s="280">
        <f t="shared" si="11"/>
        <v>0.30728860960535853</v>
      </c>
      <c r="AB26" s="280">
        <f t="shared" si="12"/>
        <v>0.34453704398895479</v>
      </c>
      <c r="AC26" s="280">
        <f t="shared" si="13"/>
        <v>0.35916734149478396</v>
      </c>
      <c r="AD26" s="280">
        <f t="shared" si="14"/>
        <v>0.22266556194575679</v>
      </c>
      <c r="AE26" s="356"/>
      <c r="AI26" s="121" t="s">
        <v>45</v>
      </c>
      <c r="AJ26" s="121" t="s">
        <v>45</v>
      </c>
      <c r="AK26" s="339">
        <v>74132</v>
      </c>
      <c r="AL26" s="339">
        <v>8169</v>
      </c>
      <c r="AM26" s="339">
        <v>8661</v>
      </c>
      <c r="AN26" s="339">
        <v>7649</v>
      </c>
      <c r="AO26" s="339">
        <v>5865</v>
      </c>
      <c r="AP26" s="339">
        <v>6044</v>
      </c>
      <c r="AQ26" s="339">
        <v>4028</v>
      </c>
      <c r="AR26" s="339">
        <v>5535</v>
      </c>
      <c r="AS26" s="339">
        <v>5412</v>
      </c>
      <c r="AT26" s="339">
        <v>5748</v>
      </c>
      <c r="AU26" s="339">
        <v>6613</v>
      </c>
      <c r="AV26" s="339">
        <v>5589</v>
      </c>
      <c r="AW26" s="339">
        <v>4819</v>
      </c>
    </row>
    <row r="27" spans="1:51" ht="13.8">
      <c r="A27" s="272" t="s">
        <v>121</v>
      </c>
      <c r="B27" s="99">
        <f t="shared" ref="B27:M27" si="18">SUM(B28:B34)</f>
        <v>14748</v>
      </c>
      <c r="C27" s="99">
        <f t="shared" si="18"/>
        <v>15774</v>
      </c>
      <c r="D27" s="99">
        <f t="shared" si="18"/>
        <v>19288</v>
      </c>
      <c r="E27" s="99">
        <f t="shared" si="18"/>
        <v>17341</v>
      </c>
      <c r="F27" s="99">
        <f t="shared" si="18"/>
        <v>21856</v>
      </c>
      <c r="G27" s="99">
        <f t="shared" si="18"/>
        <v>20857</v>
      </c>
      <c r="H27" s="99">
        <f t="shared" si="18"/>
        <v>19592</v>
      </c>
      <c r="I27" s="99">
        <f t="shared" si="18"/>
        <v>12029</v>
      </c>
      <c r="J27" s="99">
        <f t="shared" si="18"/>
        <v>18725</v>
      </c>
      <c r="K27" s="99">
        <f t="shared" si="18"/>
        <v>18381</v>
      </c>
      <c r="L27" s="99">
        <f t="shared" si="18"/>
        <v>20690</v>
      </c>
      <c r="M27" s="99">
        <f t="shared" si="18"/>
        <v>19064</v>
      </c>
      <c r="N27" s="99">
        <f t="shared" si="15"/>
        <v>218345</v>
      </c>
      <c r="O27" s="273">
        <f t="shared" si="1"/>
        <v>16.581825417137196</v>
      </c>
      <c r="Q27" s="272" t="s">
        <v>121</v>
      </c>
      <c r="R27" s="277">
        <f t="shared" si="2"/>
        <v>13.674167617034296</v>
      </c>
      <c r="S27" s="277">
        <f t="shared" si="3"/>
        <v>14.221316648334806</v>
      </c>
      <c r="T27" s="277">
        <f t="shared" si="4"/>
        <v>16.134105129320439</v>
      </c>
      <c r="U27" s="277">
        <f t="shared" si="5"/>
        <v>17.810301443023675</v>
      </c>
      <c r="V27" s="277">
        <f t="shared" si="6"/>
        <v>18.010861234950433</v>
      </c>
      <c r="W27" s="277">
        <f t="shared" si="7"/>
        <v>16.392888581488936</v>
      </c>
      <c r="X27" s="277">
        <f t="shared" si="8"/>
        <v>17.874118473510869</v>
      </c>
      <c r="Y27" s="277">
        <f t="shared" si="9"/>
        <v>16.892053194029014</v>
      </c>
      <c r="Z27" s="277">
        <f t="shared" si="10"/>
        <v>16.869673327447341</v>
      </c>
      <c r="AA27" s="277">
        <f t="shared" si="11"/>
        <v>15.865932396505885</v>
      </c>
      <c r="AB27" s="277">
        <f t="shared" si="12"/>
        <v>17.260221404676692</v>
      </c>
      <c r="AC27" s="277">
        <f t="shared" si="13"/>
        <v>18.162244557709712</v>
      </c>
      <c r="AD27" s="277">
        <f t="shared" si="14"/>
        <v>16.581825417137196</v>
      </c>
      <c r="AE27" s="356"/>
      <c r="AI27" s="121" t="s">
        <v>46</v>
      </c>
      <c r="AJ27" s="121" t="s">
        <v>46</v>
      </c>
      <c r="AK27" s="339">
        <v>7514</v>
      </c>
      <c r="AL27" s="339">
        <v>576</v>
      </c>
      <c r="AM27" s="339">
        <v>720</v>
      </c>
      <c r="AN27" s="339">
        <v>609</v>
      </c>
      <c r="AO27" s="339">
        <v>1001</v>
      </c>
      <c r="AP27" s="339">
        <v>827</v>
      </c>
      <c r="AQ27" s="339">
        <v>590</v>
      </c>
      <c r="AR27" s="339">
        <v>534</v>
      </c>
      <c r="AS27" s="339">
        <v>343</v>
      </c>
      <c r="AT27" s="339">
        <v>742</v>
      </c>
      <c r="AU27" s="339">
        <v>708</v>
      </c>
      <c r="AV27" s="339">
        <v>540</v>
      </c>
      <c r="AW27" s="339">
        <v>324</v>
      </c>
    </row>
    <row r="28" spans="1:51" ht="13.8">
      <c r="A28" s="263" t="s">
        <v>62</v>
      </c>
      <c r="B28" s="185">
        <f t="shared" ref="B28:B33" si="19">VLOOKUP($A28,$AJ:$AW,3,FALSE)</f>
        <v>7863</v>
      </c>
      <c r="C28" s="185">
        <f t="shared" ref="C28:C33" si="20">VLOOKUP($A28,$AJ:$AW,4,FALSE)</f>
        <v>7267</v>
      </c>
      <c r="D28" s="185">
        <f t="shared" ref="D28:D33" si="21">VLOOKUP($A28,$AJ:$AW,5,FALSE)</f>
        <v>8893</v>
      </c>
      <c r="E28" s="185">
        <f t="shared" ref="E28:E33" si="22">VLOOKUP($A28,$AJ:$AW,6,FALSE)</f>
        <v>8490</v>
      </c>
      <c r="F28" s="185">
        <f t="shared" ref="F28:F33" si="23">VLOOKUP($A28,$AJ:$AW,7,FALSE)</f>
        <v>11135</v>
      </c>
      <c r="G28" s="185">
        <f t="shared" ref="G28:G33" si="24">VLOOKUP($A28,$AJ:$AW,8,FALSE)</f>
        <v>10253</v>
      </c>
      <c r="H28" s="185">
        <f t="shared" ref="H28:H33" si="25">VLOOKUP($A28,$AJ:$AW,9,FALSE)</f>
        <v>9651</v>
      </c>
      <c r="I28" s="185">
        <f t="shared" ref="I28:I33" si="26">VLOOKUP($A28,$AJ:$AW,10,FALSE)</f>
        <v>5687</v>
      </c>
      <c r="J28" s="185">
        <f t="shared" ref="J28:J33" si="27">VLOOKUP($A28,$AJ:$AW,11,FALSE)</f>
        <v>8348</v>
      </c>
      <c r="K28" s="185">
        <f t="shared" ref="K28:K33" si="28">VLOOKUP($A28,$AJ:$AW,12,FALSE)</f>
        <v>8633</v>
      </c>
      <c r="L28" s="185">
        <f t="shared" ref="L28:L33" si="29">VLOOKUP($A28,$AJ:$AW,13,FALSE)</f>
        <v>9718</v>
      </c>
      <c r="M28" s="185">
        <f t="shared" ref="M28:M33" si="30">VLOOKUP($A28,$AJ:$AW,14,FALSE)</f>
        <v>8916</v>
      </c>
      <c r="N28" s="98">
        <f t="shared" si="15"/>
        <v>104854</v>
      </c>
      <c r="O28" s="77">
        <f t="shared" si="1"/>
        <v>7.9629518527491072</v>
      </c>
      <c r="Q28" s="263" t="s">
        <v>62</v>
      </c>
      <c r="R28" s="101">
        <f t="shared" si="2"/>
        <v>7.2904787071291484</v>
      </c>
      <c r="S28" s="101">
        <f t="shared" si="3"/>
        <v>6.5516868317135186</v>
      </c>
      <c r="T28" s="101">
        <f t="shared" si="4"/>
        <v>7.4388530130156925</v>
      </c>
      <c r="U28" s="101">
        <f t="shared" si="5"/>
        <v>8.7197658296102301</v>
      </c>
      <c r="V28" s="101">
        <f t="shared" si="6"/>
        <v>9.1760129873340528</v>
      </c>
      <c r="W28" s="101">
        <f t="shared" si="7"/>
        <v>8.0585072937625757</v>
      </c>
      <c r="X28" s="101">
        <f t="shared" si="8"/>
        <v>8.8047732435613213</v>
      </c>
      <c r="Y28" s="101">
        <f t="shared" si="9"/>
        <v>7.9861257390009976</v>
      </c>
      <c r="Z28" s="101">
        <f t="shared" si="10"/>
        <v>7.5208562316438137</v>
      </c>
      <c r="AA28" s="101">
        <f t="shared" si="11"/>
        <v>7.4517487829299451</v>
      </c>
      <c r="AB28" s="101">
        <f t="shared" si="12"/>
        <v>8.1070484103744853</v>
      </c>
      <c r="AC28" s="101">
        <f t="shared" si="13"/>
        <v>8.4942599914257144</v>
      </c>
      <c r="AD28" s="101">
        <f t="shared" si="14"/>
        <v>7.9629518527491072</v>
      </c>
      <c r="AE28" s="356"/>
      <c r="AI28" s="121" t="s">
        <v>47</v>
      </c>
      <c r="AJ28" s="121" t="s">
        <v>47</v>
      </c>
      <c r="AK28" s="339">
        <v>41020</v>
      </c>
      <c r="AL28" s="339">
        <v>3139</v>
      </c>
      <c r="AM28" s="339">
        <v>3630</v>
      </c>
      <c r="AN28" s="339">
        <v>2904</v>
      </c>
      <c r="AO28" s="339">
        <v>2804</v>
      </c>
      <c r="AP28" s="339">
        <v>3927</v>
      </c>
      <c r="AQ28" s="339">
        <v>3918</v>
      </c>
      <c r="AR28" s="339">
        <v>3561</v>
      </c>
      <c r="AS28" s="339">
        <v>2445</v>
      </c>
      <c r="AT28" s="339">
        <v>3692</v>
      </c>
      <c r="AU28" s="339">
        <v>3695</v>
      </c>
      <c r="AV28" s="339">
        <v>4124</v>
      </c>
      <c r="AW28" s="339">
        <v>3181</v>
      </c>
    </row>
    <row r="29" spans="1:51" ht="13.8">
      <c r="A29" s="263" t="s">
        <v>42</v>
      </c>
      <c r="B29" s="185">
        <f t="shared" si="19"/>
        <v>2984</v>
      </c>
      <c r="C29" s="185">
        <f t="shared" si="20"/>
        <v>4372</v>
      </c>
      <c r="D29" s="185">
        <f t="shared" si="21"/>
        <v>5552</v>
      </c>
      <c r="E29" s="185">
        <f t="shared" si="22"/>
        <v>4492</v>
      </c>
      <c r="F29" s="185">
        <f t="shared" si="23"/>
        <v>4475</v>
      </c>
      <c r="G29" s="185">
        <f t="shared" si="24"/>
        <v>4409</v>
      </c>
      <c r="H29" s="185">
        <f t="shared" si="25"/>
        <v>4650</v>
      </c>
      <c r="I29" s="185">
        <f t="shared" si="26"/>
        <v>3428</v>
      </c>
      <c r="J29" s="185">
        <f t="shared" si="27"/>
        <v>5136</v>
      </c>
      <c r="K29" s="185">
        <f t="shared" si="28"/>
        <v>5438</v>
      </c>
      <c r="L29" s="185">
        <f t="shared" si="29"/>
        <v>6048</v>
      </c>
      <c r="M29" s="185">
        <f t="shared" si="30"/>
        <v>4711</v>
      </c>
      <c r="N29" s="98">
        <f t="shared" si="15"/>
        <v>55695</v>
      </c>
      <c r="O29" s="77">
        <f t="shared" si="1"/>
        <v>4.229658414928009</v>
      </c>
      <c r="Q29" s="263" t="s">
        <v>42</v>
      </c>
      <c r="R29" s="101">
        <f t="shared" si="2"/>
        <v>2.7667287882580922</v>
      </c>
      <c r="S29" s="101">
        <f t="shared" si="3"/>
        <v>3.941650588723201</v>
      </c>
      <c r="T29" s="101">
        <f t="shared" si="4"/>
        <v>4.6441596680831125</v>
      </c>
      <c r="U29" s="101">
        <f t="shared" si="5"/>
        <v>4.6135675037231039</v>
      </c>
      <c r="V29" s="101">
        <f t="shared" si="6"/>
        <v>3.6877106527453871</v>
      </c>
      <c r="W29" s="101">
        <f t="shared" si="7"/>
        <v>3.4653231891348084</v>
      </c>
      <c r="X29" s="101">
        <f t="shared" si="8"/>
        <v>4.2422749541560609</v>
      </c>
      <c r="Y29" s="101">
        <f t="shared" si="9"/>
        <v>4.8138630267795701</v>
      </c>
      <c r="Z29" s="101">
        <f t="shared" si="10"/>
        <v>4.6271103983855566</v>
      </c>
      <c r="AA29" s="101">
        <f t="shared" si="11"/>
        <v>4.6939198287470223</v>
      </c>
      <c r="AB29" s="101">
        <f t="shared" si="12"/>
        <v>5.0454238306179144</v>
      </c>
      <c r="AC29" s="101">
        <f t="shared" si="13"/>
        <v>4.4881627209069697</v>
      </c>
      <c r="AD29" s="101">
        <f t="shared" si="14"/>
        <v>4.229658414928009</v>
      </c>
      <c r="AE29" s="356"/>
      <c r="AI29" s="121" t="s">
        <v>94</v>
      </c>
      <c r="AJ29" s="121" t="s">
        <v>94</v>
      </c>
      <c r="AK29" s="339">
        <v>2168</v>
      </c>
      <c r="AL29" s="339">
        <v>128</v>
      </c>
      <c r="AM29" s="339">
        <v>169</v>
      </c>
      <c r="AN29" s="339">
        <v>285</v>
      </c>
      <c r="AO29" s="339">
        <v>255</v>
      </c>
      <c r="AP29" s="339">
        <v>254</v>
      </c>
      <c r="AQ29" s="339">
        <v>207</v>
      </c>
      <c r="AR29" s="339">
        <v>180</v>
      </c>
      <c r="AS29" s="339">
        <v>115</v>
      </c>
      <c r="AT29" s="339">
        <v>243</v>
      </c>
      <c r="AU29" s="339">
        <v>177</v>
      </c>
      <c r="AV29" s="339">
        <v>112</v>
      </c>
      <c r="AW29" s="339">
        <v>43</v>
      </c>
    </row>
    <row r="30" spans="1:51" ht="13.8">
      <c r="A30" s="263" t="s">
        <v>58</v>
      </c>
      <c r="B30" s="185">
        <f t="shared" si="19"/>
        <v>1781</v>
      </c>
      <c r="C30" s="185">
        <f t="shared" si="20"/>
        <v>1989</v>
      </c>
      <c r="D30" s="185">
        <f t="shared" si="21"/>
        <v>1848</v>
      </c>
      <c r="E30" s="185">
        <f t="shared" si="22"/>
        <v>2062</v>
      </c>
      <c r="F30" s="185">
        <f t="shared" si="23"/>
        <v>2336</v>
      </c>
      <c r="G30" s="185">
        <f t="shared" si="24"/>
        <v>2325</v>
      </c>
      <c r="H30" s="185">
        <f t="shared" si="25"/>
        <v>2314</v>
      </c>
      <c r="I30" s="185">
        <f t="shared" si="26"/>
        <v>1596</v>
      </c>
      <c r="J30" s="185">
        <f t="shared" si="27"/>
        <v>2538</v>
      </c>
      <c r="K30" s="185">
        <f t="shared" si="28"/>
        <v>1836</v>
      </c>
      <c r="L30" s="185">
        <f t="shared" si="29"/>
        <v>2291</v>
      </c>
      <c r="M30" s="185">
        <f t="shared" si="30"/>
        <v>2002</v>
      </c>
      <c r="N30" s="98">
        <f t="shared" si="15"/>
        <v>24918</v>
      </c>
      <c r="O30" s="77">
        <f t="shared" si="1"/>
        <v>1.8923535036031267</v>
      </c>
      <c r="Q30" s="263" t="s">
        <v>58</v>
      </c>
      <c r="R30" s="101">
        <f t="shared" si="2"/>
        <v>1.6513217063966696</v>
      </c>
      <c r="S30" s="101">
        <f t="shared" si="3"/>
        <v>1.7932166104689951</v>
      </c>
      <c r="T30" s="101">
        <f t="shared" si="4"/>
        <v>1.5458225984541774</v>
      </c>
      <c r="U30" s="101">
        <f t="shared" si="5"/>
        <v>2.1178041390643458</v>
      </c>
      <c r="V30" s="101">
        <f t="shared" si="6"/>
        <v>1.9250261642040725</v>
      </c>
      <c r="W30" s="101">
        <f t="shared" si="7"/>
        <v>1.8273704728370219</v>
      </c>
      <c r="X30" s="101">
        <f t="shared" si="8"/>
        <v>2.1111019879391666</v>
      </c>
      <c r="Y30" s="101">
        <f t="shared" si="9"/>
        <v>2.2412267767620171</v>
      </c>
      <c r="Z30" s="101">
        <f t="shared" si="10"/>
        <v>2.286527685183517</v>
      </c>
      <c r="AA30" s="101">
        <f t="shared" si="11"/>
        <v>1.5847805821220178</v>
      </c>
      <c r="AB30" s="101">
        <f t="shared" si="12"/>
        <v>1.9112212294883666</v>
      </c>
      <c r="AC30" s="101">
        <f t="shared" si="13"/>
        <v>1.9073024341447149</v>
      </c>
      <c r="AD30" s="101">
        <f t="shared" si="14"/>
        <v>1.8923535036031267</v>
      </c>
      <c r="AE30" s="356"/>
      <c r="AI30" s="121" t="s">
        <v>48</v>
      </c>
      <c r="AJ30" s="121" t="s">
        <v>48</v>
      </c>
      <c r="AK30" s="339">
        <v>43376</v>
      </c>
      <c r="AL30" s="339">
        <v>3152</v>
      </c>
      <c r="AM30" s="339">
        <v>3611</v>
      </c>
      <c r="AN30" s="339">
        <v>4102</v>
      </c>
      <c r="AO30" s="339">
        <v>3455</v>
      </c>
      <c r="AP30" s="339">
        <v>3705</v>
      </c>
      <c r="AQ30" s="339">
        <v>3614</v>
      </c>
      <c r="AR30" s="339">
        <v>3443</v>
      </c>
      <c r="AS30" s="339">
        <v>2261</v>
      </c>
      <c r="AT30" s="339">
        <v>3712</v>
      </c>
      <c r="AU30" s="339">
        <v>4059</v>
      </c>
      <c r="AV30" s="339">
        <v>4529</v>
      </c>
      <c r="AW30" s="339">
        <v>3733</v>
      </c>
    </row>
    <row r="31" spans="1:51" ht="13.8">
      <c r="A31" s="263" t="s">
        <v>57</v>
      </c>
      <c r="B31" s="185">
        <f t="shared" si="19"/>
        <v>1032</v>
      </c>
      <c r="C31" s="185">
        <f t="shared" si="20"/>
        <v>1313</v>
      </c>
      <c r="D31" s="185">
        <f t="shared" si="21"/>
        <v>1412</v>
      </c>
      <c r="E31" s="185">
        <f t="shared" si="22"/>
        <v>860</v>
      </c>
      <c r="F31" s="185">
        <f t="shared" si="23"/>
        <v>1773</v>
      </c>
      <c r="G31" s="185">
        <f t="shared" si="24"/>
        <v>1533</v>
      </c>
      <c r="H31" s="185">
        <f t="shared" si="25"/>
        <v>1366</v>
      </c>
      <c r="I31" s="185">
        <f t="shared" si="26"/>
        <v>474</v>
      </c>
      <c r="J31" s="185">
        <f t="shared" si="27"/>
        <v>748</v>
      </c>
      <c r="K31" s="185">
        <f t="shared" si="28"/>
        <v>837</v>
      </c>
      <c r="L31" s="185">
        <f t="shared" si="29"/>
        <v>1048</v>
      </c>
      <c r="M31" s="185">
        <f t="shared" si="30"/>
        <v>1260</v>
      </c>
      <c r="N31" s="98">
        <f t="shared" si="15"/>
        <v>13656</v>
      </c>
      <c r="O31" s="77">
        <f t="shared" si="1"/>
        <v>1.037080802841492</v>
      </c>
      <c r="Q31" s="263" t="s">
        <v>57</v>
      </c>
      <c r="R31" s="101">
        <f t="shared" si="2"/>
        <v>0.95685794553698089</v>
      </c>
      <c r="S31" s="101">
        <f t="shared" si="3"/>
        <v>1.183757370309598</v>
      </c>
      <c r="T31" s="101">
        <f t="shared" si="4"/>
        <v>1.1811155351825209</v>
      </c>
      <c r="U31" s="101">
        <f t="shared" si="5"/>
        <v>0.88327427720433416</v>
      </c>
      <c r="V31" s="101">
        <f t="shared" si="6"/>
        <v>1.4610750809648205</v>
      </c>
      <c r="W31" s="101">
        <f t="shared" si="7"/>
        <v>1.2048855633802817</v>
      </c>
      <c r="X31" s="101">
        <f t="shared" si="8"/>
        <v>1.2462252876079956</v>
      </c>
      <c r="Y31" s="101">
        <f t="shared" si="9"/>
        <v>0.66562750136917048</v>
      </c>
      <c r="Z31" s="101">
        <f t="shared" si="10"/>
        <v>0.67388601596425168</v>
      </c>
      <c r="AA31" s="101">
        <f t="shared" si="11"/>
        <v>0.72247350067327276</v>
      </c>
      <c r="AB31" s="101">
        <f t="shared" si="12"/>
        <v>0.87427317699860685</v>
      </c>
      <c r="AC31" s="101">
        <f t="shared" si="13"/>
        <v>1.2004001333777925</v>
      </c>
      <c r="AD31" s="101">
        <f t="shared" si="14"/>
        <v>1.037080802841492</v>
      </c>
      <c r="AE31" s="356"/>
      <c r="AI31" s="121" t="s">
        <v>148</v>
      </c>
      <c r="AJ31" s="121" t="s">
        <v>148</v>
      </c>
      <c r="AK31" s="339">
        <v>40952</v>
      </c>
      <c r="AL31" s="339">
        <v>3268</v>
      </c>
      <c r="AM31" s="339">
        <v>3891</v>
      </c>
      <c r="AN31" s="339">
        <v>3607</v>
      </c>
      <c r="AO31" s="339">
        <v>2743</v>
      </c>
      <c r="AP31" s="339">
        <v>4258</v>
      </c>
      <c r="AQ31" s="339">
        <v>3717</v>
      </c>
      <c r="AR31" s="339">
        <v>3100</v>
      </c>
      <c r="AS31" s="339">
        <v>2830</v>
      </c>
      <c r="AT31" s="339">
        <v>3703</v>
      </c>
      <c r="AU31" s="339">
        <v>3653</v>
      </c>
      <c r="AV31" s="339">
        <v>3598</v>
      </c>
      <c r="AW31" s="339">
        <v>2584</v>
      </c>
    </row>
    <row r="32" spans="1:51" ht="13.8">
      <c r="A32" s="263" t="s">
        <v>180</v>
      </c>
      <c r="B32" s="186">
        <f t="shared" si="19"/>
        <v>372</v>
      </c>
      <c r="C32" s="186">
        <f t="shared" si="20"/>
        <v>458</v>
      </c>
      <c r="D32" s="186">
        <f t="shared" si="21"/>
        <v>816</v>
      </c>
      <c r="E32" s="186">
        <f t="shared" si="22"/>
        <v>1077</v>
      </c>
      <c r="F32" s="186">
        <f t="shared" si="23"/>
        <v>1551</v>
      </c>
      <c r="G32" s="186">
        <f t="shared" si="24"/>
        <v>1721</v>
      </c>
      <c r="H32" s="186">
        <f t="shared" si="25"/>
        <v>907</v>
      </c>
      <c r="I32" s="186">
        <f t="shared" si="26"/>
        <v>563</v>
      </c>
      <c r="J32" s="186">
        <f t="shared" si="27"/>
        <v>1275</v>
      </c>
      <c r="K32" s="186">
        <f t="shared" si="28"/>
        <v>1027</v>
      </c>
      <c r="L32" s="186">
        <f t="shared" si="29"/>
        <v>749</v>
      </c>
      <c r="M32" s="186">
        <f t="shared" si="30"/>
        <v>947</v>
      </c>
      <c r="N32" s="98">
        <f t="shared" si="15"/>
        <v>11463</v>
      </c>
      <c r="O32" s="77">
        <f t="shared" si="1"/>
        <v>0.87053729078588349</v>
      </c>
      <c r="Q32" s="263" t="s">
        <v>180</v>
      </c>
      <c r="R32" s="278">
        <f t="shared" si="2"/>
        <v>0.34491391060053961</v>
      </c>
      <c r="S32" s="278">
        <f t="shared" si="3"/>
        <v>0.41291765087722465</v>
      </c>
      <c r="T32" s="278">
        <f t="shared" si="4"/>
        <v>0.6825710174992472</v>
      </c>
      <c r="U32" s="278">
        <f t="shared" si="5"/>
        <v>1.1061469727314743</v>
      </c>
      <c r="V32" s="278">
        <f t="shared" si="6"/>
        <v>1.278131669811865</v>
      </c>
      <c r="W32" s="278">
        <f t="shared" si="7"/>
        <v>1.3526471327967808</v>
      </c>
      <c r="X32" s="278">
        <f t="shared" si="8"/>
        <v>0.82747169535904253</v>
      </c>
      <c r="Y32" s="278">
        <f t="shared" si="9"/>
        <v>0.79060819255452108</v>
      </c>
      <c r="Z32" s="278">
        <f t="shared" si="10"/>
        <v>1.1486693453936108</v>
      </c>
      <c r="AA32" s="278">
        <f t="shared" si="11"/>
        <v>0.88647584849635752</v>
      </c>
      <c r="AB32" s="278">
        <f t="shared" si="12"/>
        <v>0.62483836791217218</v>
      </c>
      <c r="AC32" s="278">
        <f t="shared" si="13"/>
        <v>0.90220549707045206</v>
      </c>
      <c r="AD32" s="278">
        <f t="shared" si="14"/>
        <v>0.87053729078588349</v>
      </c>
      <c r="AE32" s="356"/>
      <c r="AI32" s="121" t="s">
        <v>49</v>
      </c>
      <c r="AJ32" s="248" t="s">
        <v>49</v>
      </c>
      <c r="AK32" s="339">
        <v>7965</v>
      </c>
      <c r="AL32" s="339">
        <v>567</v>
      </c>
      <c r="AM32" s="339">
        <v>408</v>
      </c>
      <c r="AN32" s="339">
        <v>449</v>
      </c>
      <c r="AO32" s="339">
        <v>1008</v>
      </c>
      <c r="AP32" s="339">
        <v>736</v>
      </c>
      <c r="AQ32" s="339">
        <v>804</v>
      </c>
      <c r="AR32" s="339">
        <v>836</v>
      </c>
      <c r="AS32" s="339">
        <v>547</v>
      </c>
      <c r="AT32" s="339">
        <v>767</v>
      </c>
      <c r="AU32" s="339">
        <v>727</v>
      </c>
      <c r="AV32" s="339">
        <v>650</v>
      </c>
      <c r="AW32" s="339">
        <v>466</v>
      </c>
      <c r="AX32" s="236"/>
      <c r="AY32" s="236"/>
    </row>
    <row r="33" spans="1:51" ht="13.8">
      <c r="A33" s="263" t="s">
        <v>108</v>
      </c>
      <c r="B33" s="186">
        <f t="shared" si="19"/>
        <v>699</v>
      </c>
      <c r="C33" s="186">
        <f t="shared" si="20"/>
        <v>349</v>
      </c>
      <c r="D33" s="186">
        <f t="shared" si="21"/>
        <v>739</v>
      </c>
      <c r="E33" s="186">
        <f t="shared" si="22"/>
        <v>338</v>
      </c>
      <c r="F33" s="186">
        <f t="shared" si="23"/>
        <v>524</v>
      </c>
      <c r="G33" s="186">
        <f t="shared" si="24"/>
        <v>581</v>
      </c>
      <c r="H33" s="186">
        <f t="shared" si="25"/>
        <v>669</v>
      </c>
      <c r="I33" s="186">
        <f t="shared" si="26"/>
        <v>272</v>
      </c>
      <c r="J33" s="186">
        <f t="shared" si="27"/>
        <v>655</v>
      </c>
      <c r="K33" s="186">
        <f t="shared" si="28"/>
        <v>576</v>
      </c>
      <c r="L33" s="186">
        <f t="shared" si="29"/>
        <v>810</v>
      </c>
      <c r="M33" s="186">
        <f t="shared" si="30"/>
        <v>1208</v>
      </c>
      <c r="N33" s="98">
        <f t="shared" si="15"/>
        <v>7420</v>
      </c>
      <c r="O33" s="77">
        <f t="shared" si="1"/>
        <v>0.56349879592002572</v>
      </c>
      <c r="Q33" s="263" t="s">
        <v>108</v>
      </c>
      <c r="R33" s="278">
        <f t="shared" si="2"/>
        <v>0.64810436427359452</v>
      </c>
      <c r="S33" s="278">
        <f t="shared" si="3"/>
        <v>0.31464685623613842</v>
      </c>
      <c r="T33" s="278">
        <f t="shared" si="4"/>
        <v>0.61816174256365641</v>
      </c>
      <c r="U33" s="278">
        <f t="shared" si="5"/>
        <v>0.34714733220356392</v>
      </c>
      <c r="V33" s="278">
        <f t="shared" si="6"/>
        <v>0.43181237587454363</v>
      </c>
      <c r="W33" s="278">
        <f t="shared" si="7"/>
        <v>0.45664612676056338</v>
      </c>
      <c r="X33" s="278">
        <f t="shared" si="8"/>
        <v>0.61034020308180748</v>
      </c>
      <c r="Y33" s="278">
        <f t="shared" si="9"/>
        <v>0.38196346070129611</v>
      </c>
      <c r="Z33" s="278">
        <f t="shared" si="10"/>
        <v>0.59010072253554124</v>
      </c>
      <c r="AA33" s="278">
        <f t="shared" si="11"/>
        <v>0.4971860649794565</v>
      </c>
      <c r="AB33" s="278">
        <f t="shared" si="12"/>
        <v>0.67572640588632782</v>
      </c>
      <c r="AC33" s="278">
        <f t="shared" si="13"/>
        <v>1.1508598104129948</v>
      </c>
      <c r="AD33" s="278">
        <f t="shared" si="14"/>
        <v>0.56349879592002572</v>
      </c>
      <c r="AE33" s="356"/>
      <c r="AI33" s="121" t="s">
        <v>224</v>
      </c>
      <c r="AJ33" s="121" t="s">
        <v>224</v>
      </c>
      <c r="AK33" s="339">
        <v>4414</v>
      </c>
      <c r="AL33" s="339">
        <v>221</v>
      </c>
      <c r="AM33" s="339">
        <v>145</v>
      </c>
      <c r="AN33" s="339">
        <v>31</v>
      </c>
      <c r="AO33" s="339">
        <v>305</v>
      </c>
      <c r="AP33" s="339">
        <v>403</v>
      </c>
      <c r="AQ33" s="339">
        <v>376</v>
      </c>
      <c r="AR33" s="339">
        <v>377</v>
      </c>
      <c r="AS33" s="339">
        <v>279</v>
      </c>
      <c r="AT33" s="339">
        <v>312</v>
      </c>
      <c r="AU33" s="339">
        <v>930</v>
      </c>
      <c r="AV33" s="339">
        <v>677</v>
      </c>
      <c r="AW33" s="339">
        <v>358</v>
      </c>
    </row>
    <row r="34" spans="1:51" s="236" customFormat="1" ht="13.8">
      <c r="A34" s="264" t="s">
        <v>163</v>
      </c>
      <c r="B34" s="266">
        <v>17</v>
      </c>
      <c r="C34" s="266">
        <v>26</v>
      </c>
      <c r="D34" s="266">
        <v>28</v>
      </c>
      <c r="E34" s="266">
        <v>22</v>
      </c>
      <c r="F34" s="266">
        <v>62</v>
      </c>
      <c r="G34" s="266">
        <v>35</v>
      </c>
      <c r="H34" s="266">
        <v>35</v>
      </c>
      <c r="I34" s="266">
        <v>9</v>
      </c>
      <c r="J34" s="266">
        <v>25</v>
      </c>
      <c r="K34" s="266">
        <v>34</v>
      </c>
      <c r="L34" s="266">
        <v>26</v>
      </c>
      <c r="M34" s="266">
        <v>20</v>
      </c>
      <c r="N34" s="266">
        <f t="shared" si="15"/>
        <v>339</v>
      </c>
      <c r="O34" s="262">
        <f t="shared" si="1"/>
        <v>2.5744756309553734E-2</v>
      </c>
      <c r="P34" s="11"/>
      <c r="Q34" s="264" t="s">
        <v>163</v>
      </c>
      <c r="R34" s="282">
        <f t="shared" si="2"/>
        <v>1.5762194839271972E-2</v>
      </c>
      <c r="S34" s="282">
        <f t="shared" si="3"/>
        <v>2.3440740006130653E-2</v>
      </c>
      <c r="T34" s="282">
        <f t="shared" si="4"/>
        <v>2.3421554522032994E-2</v>
      </c>
      <c r="U34" s="282">
        <f t="shared" si="5"/>
        <v>2.2595388486622504E-2</v>
      </c>
      <c r="V34" s="282">
        <f t="shared" si="6"/>
        <v>5.1092304015690281E-2</v>
      </c>
      <c r="W34" s="282">
        <f t="shared" si="7"/>
        <v>2.750880281690141E-2</v>
      </c>
      <c r="X34" s="282">
        <f t="shared" si="8"/>
        <v>3.1931101805475724E-2</v>
      </c>
      <c r="Y34" s="282">
        <f t="shared" si="9"/>
        <v>1.2638496861439946E-2</v>
      </c>
      <c r="Z34" s="282">
        <f t="shared" si="10"/>
        <v>2.2522928341051192E-2</v>
      </c>
      <c r="AA34" s="282">
        <f t="shared" si="11"/>
        <v>2.9347788557815144E-2</v>
      </c>
      <c r="AB34" s="282">
        <f t="shared" si="12"/>
        <v>2.16899833988204E-2</v>
      </c>
      <c r="AC34" s="282">
        <f t="shared" si="13"/>
        <v>1.9053970371076073E-2</v>
      </c>
      <c r="AD34" s="282">
        <f t="shared" si="14"/>
        <v>2.5744756309553734E-2</v>
      </c>
      <c r="AE34" s="356"/>
      <c r="AI34" s="121" t="s">
        <v>65</v>
      </c>
      <c r="AJ34" s="121" t="s">
        <v>65</v>
      </c>
      <c r="AK34" s="339">
        <v>2932</v>
      </c>
      <c r="AL34" s="339">
        <v>104</v>
      </c>
      <c r="AM34" s="339">
        <v>128</v>
      </c>
      <c r="AN34" s="339">
        <v>133</v>
      </c>
      <c r="AO34" s="339">
        <v>106</v>
      </c>
      <c r="AP34" s="339">
        <v>135</v>
      </c>
      <c r="AQ34" s="339">
        <v>274</v>
      </c>
      <c r="AR34" s="339">
        <v>310</v>
      </c>
      <c r="AS34" s="339">
        <v>177</v>
      </c>
      <c r="AT34" s="339">
        <v>419</v>
      </c>
      <c r="AU34" s="339">
        <v>356</v>
      </c>
      <c r="AV34" s="339">
        <v>413</v>
      </c>
      <c r="AW34" s="339">
        <v>377</v>
      </c>
      <c r="AX34" s="103"/>
      <c r="AY34" s="103"/>
    </row>
    <row r="35" spans="1:51" ht="13.8">
      <c r="A35" s="272" t="s">
        <v>122</v>
      </c>
      <c r="B35" s="99">
        <f>SUM(B36:B37)</f>
        <v>12502</v>
      </c>
      <c r="C35" s="99">
        <f t="shared" ref="C35:O35" si="31">SUM(C36:C37)</f>
        <v>10442</v>
      </c>
      <c r="D35" s="99">
        <f t="shared" si="31"/>
        <v>12185</v>
      </c>
      <c r="E35" s="99">
        <f t="shared" si="31"/>
        <v>7469</v>
      </c>
      <c r="F35" s="99">
        <f t="shared" si="31"/>
        <v>8790</v>
      </c>
      <c r="G35" s="99">
        <f t="shared" si="31"/>
        <v>15056</v>
      </c>
      <c r="H35" s="99">
        <f t="shared" si="31"/>
        <v>11291</v>
      </c>
      <c r="I35" s="99">
        <f t="shared" si="31"/>
        <v>5617</v>
      </c>
      <c r="J35" s="99">
        <f t="shared" si="31"/>
        <v>10397</v>
      </c>
      <c r="K35" s="99">
        <f t="shared" si="31"/>
        <v>10731</v>
      </c>
      <c r="L35" s="99">
        <f t="shared" si="31"/>
        <v>12412</v>
      </c>
      <c r="M35" s="99">
        <f t="shared" si="31"/>
        <v>10224</v>
      </c>
      <c r="N35" s="99">
        <f t="shared" si="15"/>
        <v>127116</v>
      </c>
      <c r="O35" s="273">
        <f t="shared" si="31"/>
        <v>9.6536001269770875</v>
      </c>
      <c r="Q35" s="272" t="s">
        <v>122</v>
      </c>
      <c r="R35" s="277">
        <f t="shared" si="2"/>
        <v>11.591703522386952</v>
      </c>
      <c r="S35" s="277">
        <f t="shared" si="3"/>
        <v>9.4141618132313969</v>
      </c>
      <c r="T35" s="277">
        <f t="shared" si="4"/>
        <v>10.192558637534715</v>
      </c>
      <c r="U35" s="277">
        <f t="shared" si="5"/>
        <v>7.6711343912083398</v>
      </c>
      <c r="V35" s="277">
        <f t="shared" si="6"/>
        <v>7.2435701983535088</v>
      </c>
      <c r="W35" s="277">
        <f t="shared" si="7"/>
        <v>11.833501006036219</v>
      </c>
      <c r="X35" s="277">
        <f t="shared" si="8"/>
        <v>10.30097344244647</v>
      </c>
      <c r="Y35" s="277">
        <f t="shared" si="9"/>
        <v>7.8878263189675755</v>
      </c>
      <c r="Z35" s="277">
        <f t="shared" si="10"/>
        <v>9.3668354384763681</v>
      </c>
      <c r="AA35" s="277">
        <f t="shared" si="11"/>
        <v>9.2626799709974801</v>
      </c>
      <c r="AB35" s="277">
        <f t="shared" si="12"/>
        <v>10.354464382544569</v>
      </c>
      <c r="AC35" s="277">
        <f t="shared" si="13"/>
        <v>9.7403896536940877</v>
      </c>
      <c r="AD35" s="277">
        <f t="shared" si="14"/>
        <v>9.6536001269770875</v>
      </c>
      <c r="AE35" s="356"/>
      <c r="AI35" s="121" t="s">
        <v>50</v>
      </c>
      <c r="AJ35" s="121" t="s">
        <v>50</v>
      </c>
      <c r="AK35" s="339">
        <v>9207</v>
      </c>
      <c r="AL35" s="339">
        <v>807</v>
      </c>
      <c r="AM35" s="339">
        <v>941</v>
      </c>
      <c r="AN35" s="339">
        <v>966</v>
      </c>
      <c r="AO35" s="339">
        <v>761</v>
      </c>
      <c r="AP35" s="339">
        <v>679</v>
      </c>
      <c r="AQ35" s="339">
        <v>534</v>
      </c>
      <c r="AR35" s="339">
        <v>571</v>
      </c>
      <c r="AS35" s="339">
        <v>519</v>
      </c>
      <c r="AT35" s="339">
        <v>980</v>
      </c>
      <c r="AU35" s="339">
        <v>797</v>
      </c>
      <c r="AV35" s="339">
        <v>866</v>
      </c>
      <c r="AW35" s="339">
        <v>786</v>
      </c>
    </row>
    <row r="36" spans="1:51" ht="13.8">
      <c r="A36" s="263" t="s">
        <v>107</v>
      </c>
      <c r="B36" s="186">
        <f>VLOOKUP($A36,$AJ:$AW,3,FALSE)</f>
        <v>7084</v>
      </c>
      <c r="C36" s="186">
        <f>VLOOKUP($A36,$AJ:$AW,4,FALSE)</f>
        <v>5145</v>
      </c>
      <c r="D36" s="186">
        <f>VLOOKUP($A36,$AJ:$AW,5,FALSE)</f>
        <v>6963</v>
      </c>
      <c r="E36" s="186">
        <f>VLOOKUP($A36,$AJ:$AW,6,FALSE)</f>
        <v>4357</v>
      </c>
      <c r="F36" s="186">
        <f>VLOOKUP($A36,$AJ:$AW,7,FALSE)</f>
        <v>4582</v>
      </c>
      <c r="G36" s="186">
        <f>VLOOKUP($A36,$AJ:$AW,8,FALSE)</f>
        <v>9301</v>
      </c>
      <c r="H36" s="186">
        <f>VLOOKUP($A36,$AJ:$AW,9,FALSE)</f>
        <v>5156</v>
      </c>
      <c r="I36" s="186">
        <f>VLOOKUP($A36,$AJ:$AW,10,FALSE)</f>
        <v>2994</v>
      </c>
      <c r="J36" s="186">
        <f>VLOOKUP($A36,$AJ:$AW,11,FALSE)</f>
        <v>4772</v>
      </c>
      <c r="K36" s="186">
        <f>VLOOKUP($A36,$AJ:$AW,12,FALSE)</f>
        <v>4891</v>
      </c>
      <c r="L36" s="186">
        <f>VLOOKUP($A36,$AJ:$AW,13,FALSE)</f>
        <v>7212</v>
      </c>
      <c r="M36" s="186">
        <f>VLOOKUP($A36,$AJ:$AW,14,FALSE)</f>
        <v>4928</v>
      </c>
      <c r="N36" s="98">
        <f t="shared" si="15"/>
        <v>67385</v>
      </c>
      <c r="O36" s="77">
        <f t="shared" ref="O36:O66" si="32">N36/N$68*100</f>
        <v>5.1174348198208808</v>
      </c>
      <c r="Q36" s="263" t="s">
        <v>107</v>
      </c>
      <c r="R36" s="278">
        <f t="shared" si="2"/>
        <v>6.5681993083178032</v>
      </c>
      <c r="S36" s="278">
        <f t="shared" si="3"/>
        <v>4.6385618204439316</v>
      </c>
      <c r="T36" s="278">
        <f t="shared" si="4"/>
        <v>5.8244387191755616</v>
      </c>
      <c r="U36" s="278">
        <f t="shared" si="5"/>
        <v>4.4749139834642842</v>
      </c>
      <c r="V36" s="278">
        <f t="shared" si="6"/>
        <v>3.7758860806434336</v>
      </c>
      <c r="W36" s="278">
        <f t="shared" si="7"/>
        <v>7.3102678571428577</v>
      </c>
      <c r="X36" s="278">
        <f t="shared" si="8"/>
        <v>4.7039074545437956</v>
      </c>
      <c r="Y36" s="278">
        <f t="shared" si="9"/>
        <v>4.204406622572356</v>
      </c>
      <c r="Z36" s="278">
        <f t="shared" si="10"/>
        <v>4.2991765617398512</v>
      </c>
      <c r="AA36" s="278">
        <f t="shared" si="11"/>
        <v>4.2217657010668788</v>
      </c>
      <c r="AB36" s="278">
        <f t="shared" si="12"/>
        <v>6.0164677027804894</v>
      </c>
      <c r="AC36" s="278">
        <f t="shared" si="13"/>
        <v>4.6948982994331443</v>
      </c>
      <c r="AD36" s="278">
        <f t="shared" si="14"/>
        <v>5.1174348198208808</v>
      </c>
      <c r="AE36" s="356"/>
      <c r="AI36" s="121" t="s">
        <v>51</v>
      </c>
      <c r="AJ36" s="121" t="s">
        <v>51</v>
      </c>
      <c r="AK36" s="339">
        <v>45915</v>
      </c>
      <c r="AL36" s="339">
        <v>3145</v>
      </c>
      <c r="AM36" s="339">
        <v>3406</v>
      </c>
      <c r="AN36" s="339">
        <v>4569</v>
      </c>
      <c r="AO36" s="339">
        <v>3312</v>
      </c>
      <c r="AP36" s="339">
        <v>3665</v>
      </c>
      <c r="AQ36" s="339">
        <v>3942</v>
      </c>
      <c r="AR36" s="339">
        <v>3833</v>
      </c>
      <c r="AS36" s="339">
        <v>2262</v>
      </c>
      <c r="AT36" s="339">
        <v>4891</v>
      </c>
      <c r="AU36" s="339">
        <v>4457</v>
      </c>
      <c r="AV36" s="339">
        <v>4112</v>
      </c>
      <c r="AW36" s="339">
        <v>4321</v>
      </c>
    </row>
    <row r="37" spans="1:51" ht="13.8">
      <c r="A37" s="263" t="s">
        <v>56</v>
      </c>
      <c r="B37" s="186">
        <f>VLOOKUP($A37,$AJ:$AW,3,FALSE)</f>
        <v>5418</v>
      </c>
      <c r="C37" s="186">
        <f>VLOOKUP($A37,$AJ:$AW,4,FALSE)</f>
        <v>5297</v>
      </c>
      <c r="D37" s="186">
        <f>VLOOKUP($A37,$AJ:$AW,5,FALSE)</f>
        <v>5222</v>
      </c>
      <c r="E37" s="186">
        <f>VLOOKUP($A37,$AJ:$AW,6,FALSE)</f>
        <v>3112</v>
      </c>
      <c r="F37" s="186">
        <f>VLOOKUP($A37,$AJ:$AW,7,FALSE)</f>
        <v>4208</v>
      </c>
      <c r="G37" s="186">
        <f>VLOOKUP($A37,$AJ:$AW,8,FALSE)</f>
        <v>5755</v>
      </c>
      <c r="H37" s="186">
        <f>VLOOKUP($A37,$AJ:$AW,9,FALSE)</f>
        <v>6135</v>
      </c>
      <c r="I37" s="186">
        <f>VLOOKUP($A37,$AJ:$AW,10,FALSE)</f>
        <v>2623</v>
      </c>
      <c r="J37" s="186">
        <f>VLOOKUP($A37,$AJ:$AW,11,FALSE)</f>
        <v>5625</v>
      </c>
      <c r="K37" s="186">
        <f>VLOOKUP($A37,$AJ:$AW,12,FALSE)</f>
        <v>5840</v>
      </c>
      <c r="L37" s="186">
        <f>VLOOKUP($A37,$AJ:$AW,13,FALSE)</f>
        <v>5200</v>
      </c>
      <c r="M37" s="186">
        <f>VLOOKUP($A37,$AJ:$AW,14,FALSE)</f>
        <v>5296</v>
      </c>
      <c r="N37" s="98">
        <f t="shared" si="15"/>
        <v>59731</v>
      </c>
      <c r="O37" s="77">
        <f t="shared" si="32"/>
        <v>4.5361653071562067</v>
      </c>
      <c r="Q37" s="263" t="s">
        <v>56</v>
      </c>
      <c r="R37" s="278">
        <f t="shared" si="2"/>
        <v>5.023504214069149</v>
      </c>
      <c r="S37" s="278">
        <f t="shared" si="3"/>
        <v>4.7755999927874644</v>
      </c>
      <c r="T37" s="278">
        <f t="shared" si="4"/>
        <v>4.3681199183591524</v>
      </c>
      <c r="U37" s="278">
        <f t="shared" si="5"/>
        <v>3.1962204077440561</v>
      </c>
      <c r="V37" s="278">
        <f t="shared" si="6"/>
        <v>3.4676841177100757</v>
      </c>
      <c r="W37" s="278">
        <f t="shared" si="7"/>
        <v>4.5232331488933601</v>
      </c>
      <c r="X37" s="278">
        <f t="shared" si="8"/>
        <v>5.5970659879026741</v>
      </c>
      <c r="Y37" s="278">
        <f t="shared" si="9"/>
        <v>3.6834196963952195</v>
      </c>
      <c r="Z37" s="278">
        <f t="shared" si="10"/>
        <v>5.0676588767365178</v>
      </c>
      <c r="AA37" s="278">
        <f t="shared" si="11"/>
        <v>5.0409142699306013</v>
      </c>
      <c r="AB37" s="278">
        <f t="shared" si="12"/>
        <v>4.3379966797640801</v>
      </c>
      <c r="AC37" s="278">
        <f t="shared" si="13"/>
        <v>5.0454913542609443</v>
      </c>
      <c r="AD37" s="278">
        <f t="shared" si="14"/>
        <v>4.5361653071562067</v>
      </c>
      <c r="AE37" s="356"/>
      <c r="AI37" s="121" t="s">
        <v>225</v>
      </c>
      <c r="AJ37" s="121" t="s">
        <v>225</v>
      </c>
      <c r="AK37" s="339">
        <v>7371</v>
      </c>
      <c r="AL37" s="339">
        <v>266</v>
      </c>
      <c r="AM37" s="339">
        <v>433</v>
      </c>
      <c r="AN37" s="339">
        <v>541</v>
      </c>
      <c r="AO37" s="339">
        <v>524</v>
      </c>
      <c r="AP37" s="339">
        <v>273</v>
      </c>
      <c r="AQ37" s="339">
        <v>619</v>
      </c>
      <c r="AR37" s="339">
        <v>519</v>
      </c>
      <c r="AS37" s="339">
        <v>392</v>
      </c>
      <c r="AT37" s="339">
        <v>483</v>
      </c>
      <c r="AU37" s="339">
        <v>1482</v>
      </c>
      <c r="AV37" s="339">
        <v>1078</v>
      </c>
      <c r="AW37" s="339">
        <v>761</v>
      </c>
    </row>
    <row r="38" spans="1:51" ht="13.8">
      <c r="A38" s="272" t="s">
        <v>123</v>
      </c>
      <c r="B38" s="99">
        <f>SUM(B39:B40)</f>
        <v>7871</v>
      </c>
      <c r="C38" s="99">
        <f t="shared" ref="C38:M38" si="33">SUM(C39:C40)</f>
        <v>6282</v>
      </c>
      <c r="D38" s="99">
        <f t="shared" si="33"/>
        <v>7825</v>
      </c>
      <c r="E38" s="99">
        <f t="shared" si="33"/>
        <v>7380</v>
      </c>
      <c r="F38" s="99">
        <f t="shared" si="33"/>
        <v>8832</v>
      </c>
      <c r="G38" s="99">
        <f t="shared" si="33"/>
        <v>8580</v>
      </c>
      <c r="H38" s="99">
        <f t="shared" si="33"/>
        <v>8264</v>
      </c>
      <c r="I38" s="99">
        <f t="shared" si="33"/>
        <v>4701</v>
      </c>
      <c r="J38" s="99">
        <f>SUM(J39:J40)</f>
        <v>8505</v>
      </c>
      <c r="K38" s="99">
        <f t="shared" si="33"/>
        <v>9284</v>
      </c>
      <c r="L38" s="99">
        <f t="shared" si="33"/>
        <v>9435</v>
      </c>
      <c r="M38" s="99">
        <f t="shared" si="33"/>
        <v>8441</v>
      </c>
      <c r="N38" s="99">
        <f t="shared" si="15"/>
        <v>95400</v>
      </c>
      <c r="O38" s="273">
        <f t="shared" si="32"/>
        <v>7.2449845189717585</v>
      </c>
      <c r="Q38" s="272" t="s">
        <v>123</v>
      </c>
      <c r="R38" s="277">
        <f t="shared" si="2"/>
        <v>7.2978962105829233</v>
      </c>
      <c r="S38" s="277">
        <f t="shared" si="3"/>
        <v>5.6636434122504919</v>
      </c>
      <c r="T38" s="277">
        <f t="shared" si="4"/>
        <v>6.5454880048181483</v>
      </c>
      <c r="U38" s="277">
        <f t="shared" si="5"/>
        <v>7.5797257741488213</v>
      </c>
      <c r="V38" s="277">
        <f t="shared" si="6"/>
        <v>7.278181113977042</v>
      </c>
      <c r="W38" s="277">
        <f t="shared" si="7"/>
        <v>6.7435865191146886</v>
      </c>
      <c r="X38" s="277">
        <f t="shared" si="8"/>
        <v>7.5393892948700403</v>
      </c>
      <c r="Y38" s="277">
        <f t="shared" si="9"/>
        <v>6.6015081939587983</v>
      </c>
      <c r="Z38" s="277">
        <f t="shared" si="10"/>
        <v>7.6623002216256149</v>
      </c>
      <c r="AA38" s="277">
        <f t="shared" si="11"/>
        <v>8.0136726167869341</v>
      </c>
      <c r="AB38" s="277">
        <f t="shared" si="12"/>
        <v>7.8709612833796339</v>
      </c>
      <c r="AC38" s="277">
        <f t="shared" si="13"/>
        <v>8.0417281951126558</v>
      </c>
      <c r="AD38" s="277">
        <f t="shared" si="14"/>
        <v>7.2449845189717585</v>
      </c>
      <c r="AE38" s="356"/>
      <c r="AI38" s="121" t="s">
        <v>95</v>
      </c>
      <c r="AJ38" s="121" t="s">
        <v>95</v>
      </c>
      <c r="AK38" s="339">
        <v>17845</v>
      </c>
      <c r="AL38" s="339">
        <v>1872</v>
      </c>
      <c r="AM38" s="339">
        <v>1664</v>
      </c>
      <c r="AN38" s="339">
        <v>1177</v>
      </c>
      <c r="AO38" s="339">
        <v>1135</v>
      </c>
      <c r="AP38" s="339">
        <v>1167</v>
      </c>
      <c r="AQ38" s="339">
        <v>1075</v>
      </c>
      <c r="AR38" s="339">
        <v>1242</v>
      </c>
      <c r="AS38" s="339">
        <v>930</v>
      </c>
      <c r="AT38" s="339">
        <v>1395</v>
      </c>
      <c r="AU38" s="339">
        <v>1999</v>
      </c>
      <c r="AV38" s="339">
        <v>2439</v>
      </c>
      <c r="AW38" s="339">
        <v>1750</v>
      </c>
    </row>
    <row r="39" spans="1:51" ht="13.8">
      <c r="A39" s="263" t="s">
        <v>157</v>
      </c>
      <c r="B39" s="186">
        <f t="shared" ref="B39:M39" si="34">B74</f>
        <v>7575</v>
      </c>
      <c r="C39" s="186">
        <f t="shared" si="34"/>
        <v>5900</v>
      </c>
      <c r="D39" s="186">
        <f t="shared" si="34"/>
        <v>7432</v>
      </c>
      <c r="E39" s="186">
        <f t="shared" si="34"/>
        <v>7141</v>
      </c>
      <c r="F39" s="186">
        <f t="shared" si="34"/>
        <v>8525</v>
      </c>
      <c r="G39" s="186">
        <f t="shared" si="34"/>
        <v>8393</v>
      </c>
      <c r="H39" s="186">
        <f t="shared" si="34"/>
        <v>8122</v>
      </c>
      <c r="I39" s="186">
        <f t="shared" si="34"/>
        <v>4468</v>
      </c>
      <c r="J39" s="186">
        <f t="shared" si="34"/>
        <v>8252</v>
      </c>
      <c r="K39" s="186">
        <f t="shared" si="34"/>
        <v>9039</v>
      </c>
      <c r="L39" s="186">
        <f t="shared" si="34"/>
        <v>9134</v>
      </c>
      <c r="M39" s="186">
        <f t="shared" si="34"/>
        <v>8173</v>
      </c>
      <c r="N39" s="98">
        <f t="shared" si="15"/>
        <v>92154</v>
      </c>
      <c r="O39" s="77">
        <f t="shared" si="32"/>
        <v>6.9984727815652361</v>
      </c>
      <c r="Q39" s="263" t="s">
        <v>157</v>
      </c>
      <c r="R39" s="278">
        <f t="shared" si="2"/>
        <v>7.0234485827932458</v>
      </c>
      <c r="S39" s="278">
        <f t="shared" si="3"/>
        <v>5.3192448475450336</v>
      </c>
      <c r="T39" s="278">
        <f t="shared" si="4"/>
        <v>6.2167497574196133</v>
      </c>
      <c r="U39" s="278">
        <f t="shared" si="5"/>
        <v>7.3342576901350585</v>
      </c>
      <c r="V39" s="278">
        <f t="shared" si="6"/>
        <v>7.0251918021574138</v>
      </c>
      <c r="W39" s="278">
        <f t="shared" si="7"/>
        <v>6.596610915492958</v>
      </c>
      <c r="X39" s="278">
        <f t="shared" si="8"/>
        <v>7.4098402532592536</v>
      </c>
      <c r="Y39" s="278">
        <f t="shared" si="9"/>
        <v>6.2743115529904081</v>
      </c>
      <c r="Z39" s="278">
        <f t="shared" si="10"/>
        <v>7.4343681868141758</v>
      </c>
      <c r="AA39" s="278">
        <f t="shared" si="11"/>
        <v>7.8021959051203265</v>
      </c>
      <c r="AB39" s="278">
        <f t="shared" si="12"/>
        <v>7.6198580140317507</v>
      </c>
      <c r="AC39" s="278">
        <f t="shared" si="13"/>
        <v>7.7864049921402376</v>
      </c>
      <c r="AD39" s="278">
        <f t="shared" si="14"/>
        <v>6.9984727815652361</v>
      </c>
      <c r="AE39" s="356"/>
      <c r="AI39" s="121" t="s">
        <v>52</v>
      </c>
      <c r="AJ39" s="121" t="s">
        <v>52</v>
      </c>
      <c r="AK39" s="339">
        <v>2234</v>
      </c>
      <c r="AL39" s="339">
        <v>93</v>
      </c>
      <c r="AM39" s="339">
        <v>196</v>
      </c>
      <c r="AN39" s="339">
        <v>203</v>
      </c>
      <c r="AO39" s="339">
        <v>244</v>
      </c>
      <c r="AP39" s="339">
        <v>321</v>
      </c>
      <c r="AQ39" s="339">
        <v>168</v>
      </c>
      <c r="AR39" s="339">
        <v>394</v>
      </c>
      <c r="AS39" s="339">
        <v>142</v>
      </c>
      <c r="AT39" s="339">
        <v>87</v>
      </c>
      <c r="AU39" s="339">
        <v>114</v>
      </c>
      <c r="AV39" s="339">
        <v>67</v>
      </c>
      <c r="AW39" s="339">
        <v>205</v>
      </c>
    </row>
    <row r="40" spans="1:51" ht="13.8">
      <c r="A40" s="263" t="s">
        <v>116</v>
      </c>
      <c r="B40" s="186">
        <f t="shared" ref="B40:M40" si="35">B76</f>
        <v>296</v>
      </c>
      <c r="C40" s="186">
        <f t="shared" si="35"/>
        <v>382</v>
      </c>
      <c r="D40" s="186">
        <f t="shared" si="35"/>
        <v>393</v>
      </c>
      <c r="E40" s="186">
        <f t="shared" si="35"/>
        <v>239</v>
      </c>
      <c r="F40" s="186">
        <f t="shared" si="35"/>
        <v>307</v>
      </c>
      <c r="G40" s="186">
        <f t="shared" si="35"/>
        <v>187</v>
      </c>
      <c r="H40" s="186">
        <f t="shared" si="35"/>
        <v>142</v>
      </c>
      <c r="I40" s="186">
        <f t="shared" si="35"/>
        <v>233</v>
      </c>
      <c r="J40" s="186">
        <f t="shared" si="35"/>
        <v>253</v>
      </c>
      <c r="K40" s="186">
        <f t="shared" si="35"/>
        <v>245</v>
      </c>
      <c r="L40" s="186">
        <f t="shared" si="35"/>
        <v>301</v>
      </c>
      <c r="M40" s="186">
        <f t="shared" si="35"/>
        <v>268</v>
      </c>
      <c r="N40" s="98">
        <f t="shared" si="15"/>
        <v>3246</v>
      </c>
      <c r="O40" s="77">
        <f t="shared" si="32"/>
        <v>0.24651173740652338</v>
      </c>
      <c r="Q40" s="263" t="s">
        <v>116</v>
      </c>
      <c r="R40" s="278">
        <f t="shared" si="2"/>
        <v>0.27444762778967668</v>
      </c>
      <c r="S40" s="278">
        <f t="shared" si="3"/>
        <v>0.3443985647054581</v>
      </c>
      <c r="T40" s="278">
        <f t="shared" si="4"/>
        <v>0.32873824739853447</v>
      </c>
      <c r="U40" s="278">
        <f t="shared" si="5"/>
        <v>0.24546808401376263</v>
      </c>
      <c r="V40" s="278">
        <f t="shared" si="6"/>
        <v>0.25298931181962769</v>
      </c>
      <c r="W40" s="278">
        <f t="shared" si="7"/>
        <v>0.1469756036217304</v>
      </c>
      <c r="X40" s="278">
        <f t="shared" si="8"/>
        <v>0.12954904161078723</v>
      </c>
      <c r="Y40" s="278">
        <f t="shared" si="9"/>
        <v>0.32719664096838974</v>
      </c>
      <c r="Z40" s="278">
        <f t="shared" si="10"/>
        <v>0.22793203481143803</v>
      </c>
      <c r="AA40" s="278">
        <f t="shared" si="11"/>
        <v>0.21147671166660914</v>
      </c>
      <c r="AB40" s="278">
        <f t="shared" si="12"/>
        <v>0.25110326934788235</v>
      </c>
      <c r="AC40" s="278">
        <f t="shared" si="13"/>
        <v>0.25532320297241939</v>
      </c>
      <c r="AD40" s="278">
        <f t="shared" si="14"/>
        <v>0.24651173740652338</v>
      </c>
      <c r="AE40" s="356"/>
      <c r="AI40" s="121" t="s">
        <v>53</v>
      </c>
      <c r="AJ40" s="121" t="s">
        <v>53</v>
      </c>
      <c r="AK40" s="339">
        <v>25515</v>
      </c>
      <c r="AL40" s="339">
        <v>1844</v>
      </c>
      <c r="AM40" s="339">
        <v>2181</v>
      </c>
      <c r="AN40" s="339">
        <v>2537</v>
      </c>
      <c r="AO40" s="339">
        <v>1814</v>
      </c>
      <c r="AP40" s="339">
        <v>2725</v>
      </c>
      <c r="AQ40" s="339">
        <v>2952</v>
      </c>
      <c r="AR40" s="339">
        <v>1958</v>
      </c>
      <c r="AS40" s="339">
        <v>1418</v>
      </c>
      <c r="AT40" s="339">
        <v>2254</v>
      </c>
      <c r="AU40" s="339">
        <v>1778</v>
      </c>
      <c r="AV40" s="339">
        <v>1861</v>
      </c>
      <c r="AW40" s="339">
        <v>2193</v>
      </c>
    </row>
    <row r="41" spans="1:51" ht="13.8">
      <c r="A41" s="272" t="s">
        <v>156</v>
      </c>
      <c r="B41" s="99">
        <f>SUM(B42:B43)</f>
        <v>6291</v>
      </c>
      <c r="C41" s="99">
        <f t="shared" ref="C41:M41" si="36">SUM(C42:C43)</f>
        <v>7241</v>
      </c>
      <c r="D41" s="99">
        <f t="shared" si="36"/>
        <v>7006</v>
      </c>
      <c r="E41" s="99">
        <f t="shared" si="36"/>
        <v>6259</v>
      </c>
      <c r="F41" s="99">
        <f t="shared" si="36"/>
        <v>7632</v>
      </c>
      <c r="G41" s="99">
        <f t="shared" si="36"/>
        <v>7532</v>
      </c>
      <c r="H41" s="99">
        <f t="shared" si="36"/>
        <v>7004</v>
      </c>
      <c r="I41" s="99">
        <f t="shared" si="36"/>
        <v>4706</v>
      </c>
      <c r="J41" s="99">
        <f t="shared" si="36"/>
        <v>7404</v>
      </c>
      <c r="K41" s="99">
        <f t="shared" si="36"/>
        <v>7754</v>
      </c>
      <c r="L41" s="99">
        <f t="shared" si="36"/>
        <v>8653</v>
      </c>
      <c r="M41" s="99">
        <f t="shared" si="36"/>
        <v>6914</v>
      </c>
      <c r="N41" s="99">
        <f t="shared" si="15"/>
        <v>84396</v>
      </c>
      <c r="O41" s="273">
        <f t="shared" si="32"/>
        <v>6.4093051725696073</v>
      </c>
      <c r="Q41" s="272" t="s">
        <v>156</v>
      </c>
      <c r="R41" s="277">
        <f t="shared" si="2"/>
        <v>5.8329392784623515</v>
      </c>
      <c r="S41" s="277">
        <f t="shared" si="3"/>
        <v>6.5282460917073877</v>
      </c>
      <c r="T41" s="277">
        <f t="shared" si="4"/>
        <v>5.8604075350486831</v>
      </c>
      <c r="U41" s="277">
        <f t="shared" si="5"/>
        <v>6.4283880244441027</v>
      </c>
      <c r="V41" s="277">
        <f t="shared" si="6"/>
        <v>6.289297810447553</v>
      </c>
      <c r="W41" s="277">
        <f t="shared" si="7"/>
        <v>5.919894366197183</v>
      </c>
      <c r="X41" s="277">
        <f t="shared" si="8"/>
        <v>6.3898696298729147</v>
      </c>
      <c r="Y41" s="277">
        <f t="shared" si="9"/>
        <v>6.608529581104043</v>
      </c>
      <c r="Z41" s="277">
        <f t="shared" si="10"/>
        <v>6.6703904574857198</v>
      </c>
      <c r="AA41" s="277">
        <f t="shared" si="11"/>
        <v>6.6930221316852538</v>
      </c>
      <c r="AB41" s="277">
        <f t="shared" si="12"/>
        <v>7.2185933211535742</v>
      </c>
      <c r="AC41" s="277">
        <f t="shared" si="13"/>
        <v>6.5869575572809982</v>
      </c>
      <c r="AD41" s="277">
        <f t="shared" si="14"/>
        <v>6.4093051725696073</v>
      </c>
      <c r="AE41" s="356"/>
      <c r="AI41" s="248" t="s">
        <v>54</v>
      </c>
      <c r="AJ41" s="121" t="s">
        <v>54</v>
      </c>
      <c r="AK41" s="339">
        <v>43871</v>
      </c>
      <c r="AL41" s="339">
        <v>3609</v>
      </c>
      <c r="AM41" s="339">
        <v>4436</v>
      </c>
      <c r="AN41" s="339">
        <v>4585</v>
      </c>
      <c r="AO41" s="339">
        <v>3475</v>
      </c>
      <c r="AP41" s="339">
        <v>4686</v>
      </c>
      <c r="AQ41" s="339">
        <v>5227</v>
      </c>
      <c r="AR41" s="339">
        <v>3615</v>
      </c>
      <c r="AS41" s="339">
        <v>1965</v>
      </c>
      <c r="AT41" s="339">
        <v>3714</v>
      </c>
      <c r="AU41" s="339">
        <v>3434</v>
      </c>
      <c r="AV41" s="339">
        <v>2514</v>
      </c>
      <c r="AW41" s="339">
        <v>2611</v>
      </c>
    </row>
    <row r="42" spans="1:51" ht="13.8">
      <c r="A42" s="263" t="s">
        <v>48</v>
      </c>
      <c r="B42" s="186">
        <f>VLOOKUP($A42,$AJ:$AW,3,FALSE)</f>
        <v>3152</v>
      </c>
      <c r="C42" s="186">
        <f>VLOOKUP($A42,$AJ:$AW,4,FALSE)</f>
        <v>3611</v>
      </c>
      <c r="D42" s="186">
        <f>VLOOKUP($A42,$AJ:$AW,5,FALSE)</f>
        <v>4102</v>
      </c>
      <c r="E42" s="186">
        <f>VLOOKUP($A42,$AJ:$AW,6,FALSE)</f>
        <v>3455</v>
      </c>
      <c r="F42" s="186">
        <f>VLOOKUP($A42,$AJ:$AW,7,FALSE)</f>
        <v>3705</v>
      </c>
      <c r="G42" s="186">
        <f>VLOOKUP($A42,$AJ:$AW,8,FALSE)</f>
        <v>3614</v>
      </c>
      <c r="H42" s="186">
        <f>VLOOKUP($A42,$AJ:$AW,9,FALSE)</f>
        <v>3443</v>
      </c>
      <c r="I42" s="186">
        <f>VLOOKUP($A42,$AJ:$AW,10,FALSE)</f>
        <v>2261</v>
      </c>
      <c r="J42" s="186">
        <f>VLOOKUP($A42,$AJ:$AW,11,FALSE)</f>
        <v>3712</v>
      </c>
      <c r="K42" s="186">
        <f>VLOOKUP($A42,$AJ:$AW,12,FALSE)</f>
        <v>4059</v>
      </c>
      <c r="L42" s="186">
        <f>VLOOKUP($A42,$AJ:$AW,13,FALSE)</f>
        <v>4529</v>
      </c>
      <c r="M42" s="186">
        <f>VLOOKUP($A42,$AJ:$AW,14,FALSE)</f>
        <v>3733</v>
      </c>
      <c r="N42" s="98">
        <f t="shared" si="15"/>
        <v>43376</v>
      </c>
      <c r="O42" s="77">
        <f t="shared" si="32"/>
        <v>3.2941137158796541</v>
      </c>
      <c r="Q42" s="263" t="s">
        <v>48</v>
      </c>
      <c r="R42" s="278">
        <f t="shared" si="2"/>
        <v>2.9224963607873682</v>
      </c>
      <c r="S42" s="278">
        <f t="shared" si="3"/>
        <v>3.2555581600822232</v>
      </c>
      <c r="T42" s="278">
        <f t="shared" si="4"/>
        <v>3.431257737477833</v>
      </c>
      <c r="U42" s="278">
        <f t="shared" si="5"/>
        <v>3.5485030555127612</v>
      </c>
      <c r="V42" s="278">
        <f t="shared" si="6"/>
        <v>3.0531771996472985</v>
      </c>
      <c r="W42" s="278">
        <f t="shared" si="7"/>
        <v>2.8404803822937628</v>
      </c>
      <c r="X42" s="278">
        <f t="shared" si="8"/>
        <v>3.1411081004643697</v>
      </c>
      <c r="Y42" s="278">
        <f t="shared" si="9"/>
        <v>3.1750712670795238</v>
      </c>
      <c r="Z42" s="278">
        <f t="shared" si="10"/>
        <v>3.3442044000792808</v>
      </c>
      <c r="AA42" s="278">
        <f t="shared" si="11"/>
        <v>3.5036080516521082</v>
      </c>
      <c r="AB42" s="278">
        <f t="shared" si="12"/>
        <v>3.7782282620483687</v>
      </c>
      <c r="AC42" s="278">
        <f t="shared" si="13"/>
        <v>3.5564235697613489</v>
      </c>
      <c r="AD42" s="278">
        <f t="shared" si="14"/>
        <v>3.2941137158796541</v>
      </c>
      <c r="AE42" s="356"/>
      <c r="AI42" s="121" t="s">
        <v>55</v>
      </c>
      <c r="AJ42" s="121" t="s">
        <v>55</v>
      </c>
      <c r="AK42" s="339">
        <v>69311</v>
      </c>
      <c r="AL42" s="339">
        <v>6641</v>
      </c>
      <c r="AM42" s="339">
        <v>6931</v>
      </c>
      <c r="AN42" s="339">
        <v>6601</v>
      </c>
      <c r="AO42" s="339">
        <v>4363</v>
      </c>
      <c r="AP42" s="339">
        <v>6410</v>
      </c>
      <c r="AQ42" s="339">
        <v>9560</v>
      </c>
      <c r="AR42" s="339">
        <v>5258</v>
      </c>
      <c r="AS42" s="339">
        <v>3755</v>
      </c>
      <c r="AT42" s="339">
        <v>4105</v>
      </c>
      <c r="AU42" s="339">
        <v>5119</v>
      </c>
      <c r="AV42" s="339">
        <v>6092</v>
      </c>
      <c r="AW42" s="339">
        <v>4476</v>
      </c>
    </row>
    <row r="43" spans="1:51" ht="13.8">
      <c r="A43" s="264" t="s">
        <v>47</v>
      </c>
      <c r="B43" s="266">
        <f>VLOOKUP($A43,$AJ:$AW,3,FALSE)</f>
        <v>3139</v>
      </c>
      <c r="C43" s="266">
        <f>VLOOKUP($A43,$AJ:$AW,4,FALSE)</f>
        <v>3630</v>
      </c>
      <c r="D43" s="266">
        <f>VLOOKUP($A43,$AJ:$AW,5,FALSE)</f>
        <v>2904</v>
      </c>
      <c r="E43" s="266">
        <f>VLOOKUP($A43,$AJ:$AW,6,FALSE)</f>
        <v>2804</v>
      </c>
      <c r="F43" s="266">
        <f>VLOOKUP($A43,$AJ:$AW,7,FALSE)</f>
        <v>3927</v>
      </c>
      <c r="G43" s="266">
        <f>VLOOKUP($A43,$AJ:$AW,8,FALSE)</f>
        <v>3918</v>
      </c>
      <c r="H43" s="266">
        <f>VLOOKUP($A43,$AJ:$AW,9,FALSE)</f>
        <v>3561</v>
      </c>
      <c r="I43" s="266">
        <f>VLOOKUP($A43,$AJ:$AW,10,FALSE)</f>
        <v>2445</v>
      </c>
      <c r="J43" s="266">
        <f>VLOOKUP($A43,$AJ:$AW,11,FALSE)</f>
        <v>3692</v>
      </c>
      <c r="K43" s="266">
        <f>VLOOKUP($A43,$AJ:$AW,12,FALSE)</f>
        <v>3695</v>
      </c>
      <c r="L43" s="266">
        <f>VLOOKUP($A43,$AJ:$AW,13,FALSE)</f>
        <v>4124</v>
      </c>
      <c r="M43" s="266">
        <f>VLOOKUP($A43,$AJ:$AW,14,FALSE)</f>
        <v>3181</v>
      </c>
      <c r="N43" s="265">
        <f t="shared" si="15"/>
        <v>41020</v>
      </c>
      <c r="O43" s="262">
        <f t="shared" si="32"/>
        <v>3.1151914566899532</v>
      </c>
      <c r="Q43" s="264" t="s">
        <v>47</v>
      </c>
      <c r="R43" s="282">
        <f t="shared" si="2"/>
        <v>2.9104429176749833</v>
      </c>
      <c r="S43" s="282">
        <f t="shared" si="3"/>
        <v>3.2726879316251645</v>
      </c>
      <c r="T43" s="282">
        <f t="shared" si="4"/>
        <v>2.42914979757085</v>
      </c>
      <c r="U43" s="282">
        <f t="shared" si="5"/>
        <v>2.879884968931341</v>
      </c>
      <c r="V43" s="282">
        <f t="shared" si="6"/>
        <v>3.236120610800254</v>
      </c>
      <c r="W43" s="282">
        <f t="shared" si="7"/>
        <v>3.0794139839034207</v>
      </c>
      <c r="X43" s="282">
        <f t="shared" si="8"/>
        <v>3.2487615294085446</v>
      </c>
      <c r="Y43" s="282">
        <f t="shared" si="9"/>
        <v>3.4334583140245187</v>
      </c>
      <c r="Z43" s="282">
        <f t="shared" si="10"/>
        <v>3.3261860574064399</v>
      </c>
      <c r="AA43" s="282">
        <f t="shared" si="11"/>
        <v>3.1894140800331456</v>
      </c>
      <c r="AB43" s="282">
        <f t="shared" si="12"/>
        <v>3.4403650591052051</v>
      </c>
      <c r="AC43" s="282">
        <f t="shared" si="13"/>
        <v>3.0305339875196498</v>
      </c>
      <c r="AD43" s="282">
        <f t="shared" si="14"/>
        <v>3.1151914566899532</v>
      </c>
      <c r="AE43" s="356"/>
      <c r="AI43" s="121" t="s">
        <v>108</v>
      </c>
      <c r="AJ43" s="121" t="s">
        <v>108</v>
      </c>
      <c r="AK43" s="339">
        <v>7420</v>
      </c>
      <c r="AL43" s="339">
        <v>699</v>
      </c>
      <c r="AM43" s="339">
        <v>349</v>
      </c>
      <c r="AN43" s="339">
        <v>739</v>
      </c>
      <c r="AO43" s="339">
        <v>338</v>
      </c>
      <c r="AP43" s="339">
        <v>524</v>
      </c>
      <c r="AQ43" s="339">
        <v>581</v>
      </c>
      <c r="AR43" s="339">
        <v>669</v>
      </c>
      <c r="AS43" s="339">
        <v>272</v>
      </c>
      <c r="AT43" s="339">
        <v>655</v>
      </c>
      <c r="AU43" s="339">
        <v>576</v>
      </c>
      <c r="AV43" s="339">
        <v>810</v>
      </c>
      <c r="AW43" s="339">
        <v>1208</v>
      </c>
    </row>
    <row r="44" spans="1:51" ht="13.8">
      <c r="A44" s="272" t="s">
        <v>45</v>
      </c>
      <c r="B44" s="99">
        <f>VLOOKUP($A44,$AJ:$AW,3,FALSE)</f>
        <v>8169</v>
      </c>
      <c r="C44" s="99">
        <f>VLOOKUP($A44,$AJ:$AW,4,FALSE)</f>
        <v>8661</v>
      </c>
      <c r="D44" s="99">
        <f>VLOOKUP($A44,$AJ:$AW,5,FALSE)</f>
        <v>7649</v>
      </c>
      <c r="E44" s="99">
        <f>VLOOKUP($A44,$AJ:$AW,6,FALSE)</f>
        <v>5865</v>
      </c>
      <c r="F44" s="99">
        <f>VLOOKUP($A44,$AJ:$AW,7,FALSE)</f>
        <v>6044</v>
      </c>
      <c r="G44" s="99">
        <f>VLOOKUP($A44,$AJ:$AW,8,FALSE)</f>
        <v>4028</v>
      </c>
      <c r="H44" s="99">
        <f>VLOOKUP($A44,$AJ:$AW,9,FALSE)</f>
        <v>5535</v>
      </c>
      <c r="I44" s="99">
        <f>VLOOKUP($A44,$AJ:$AW,10,FALSE)</f>
        <v>5412</v>
      </c>
      <c r="J44" s="99">
        <f>VLOOKUP($A44,$AJ:$AW,11,FALSE)</f>
        <v>5748</v>
      </c>
      <c r="K44" s="99">
        <f>VLOOKUP($A44,$AJ:$AW,12,FALSE)</f>
        <v>6613</v>
      </c>
      <c r="L44" s="99">
        <f>VLOOKUP($A44,$AJ:$AW,13,FALSE)</f>
        <v>5589</v>
      </c>
      <c r="M44" s="99">
        <f>VLOOKUP($A44,$AJ:$AW,14,FALSE)</f>
        <v>4819</v>
      </c>
      <c r="N44" s="99">
        <f t="shared" si="15"/>
        <v>74132</v>
      </c>
      <c r="O44" s="273">
        <f t="shared" si="32"/>
        <v>5.6298238192915555</v>
      </c>
      <c r="Q44" s="272" t="s">
        <v>45</v>
      </c>
      <c r="R44" s="277">
        <f t="shared" si="2"/>
        <v>7.5741982142360431</v>
      </c>
      <c r="S44" s="277">
        <f t="shared" si="3"/>
        <v>7.8084711228114463</v>
      </c>
      <c r="T44" s="277">
        <f t="shared" si="4"/>
        <v>6.3982668049653686</v>
      </c>
      <c r="U44" s="277">
        <f t="shared" si="5"/>
        <v>6.0237251579109534</v>
      </c>
      <c r="V44" s="277">
        <f t="shared" si="6"/>
        <v>4.9806755721101945</v>
      </c>
      <c r="W44" s="277">
        <f t="shared" si="7"/>
        <v>3.1658702213279675</v>
      </c>
      <c r="X44" s="277">
        <f t="shared" si="8"/>
        <v>5.0496756712373765</v>
      </c>
      <c r="Y44" s="277">
        <f t="shared" si="9"/>
        <v>7.5999494460125536</v>
      </c>
      <c r="Z44" s="277">
        <f t="shared" si="10"/>
        <v>5.1784716841744896</v>
      </c>
      <c r="AA44" s="277">
        <f t="shared" si="11"/>
        <v>5.7081448744950452</v>
      </c>
      <c r="AB44" s="277">
        <f t="shared" si="12"/>
        <v>4.6625122006156614</v>
      </c>
      <c r="AC44" s="277">
        <f t="shared" si="13"/>
        <v>4.5910541609107796</v>
      </c>
      <c r="AD44" s="277">
        <f t="shared" si="14"/>
        <v>5.6298238192915555</v>
      </c>
      <c r="AE44" s="356"/>
      <c r="AF44" s="236"/>
      <c r="AG44" s="236"/>
      <c r="AH44" s="236"/>
      <c r="AI44" s="121" t="s">
        <v>56</v>
      </c>
      <c r="AJ44" s="121" t="s">
        <v>56</v>
      </c>
      <c r="AK44" s="339">
        <v>59731</v>
      </c>
      <c r="AL44" s="339">
        <v>5418</v>
      </c>
      <c r="AM44" s="339">
        <v>5297</v>
      </c>
      <c r="AN44" s="339">
        <v>5222</v>
      </c>
      <c r="AO44" s="339">
        <v>3112</v>
      </c>
      <c r="AP44" s="339">
        <v>4208</v>
      </c>
      <c r="AQ44" s="339">
        <v>5755</v>
      </c>
      <c r="AR44" s="339">
        <v>6135</v>
      </c>
      <c r="AS44" s="339">
        <v>2623</v>
      </c>
      <c r="AT44" s="339">
        <v>5625</v>
      </c>
      <c r="AU44" s="339">
        <v>5840</v>
      </c>
      <c r="AV44" s="339">
        <v>5200</v>
      </c>
      <c r="AW44" s="339">
        <v>5296</v>
      </c>
    </row>
    <row r="45" spans="1:51" ht="13.8">
      <c r="A45" s="272" t="s">
        <v>124</v>
      </c>
      <c r="B45" s="99">
        <f>SUM(B46:B47)</f>
        <v>6156</v>
      </c>
      <c r="C45" s="99">
        <f t="shared" ref="C45:M45" si="37">SUM(C46:C47)</f>
        <v>5914</v>
      </c>
      <c r="D45" s="99">
        <f t="shared" si="37"/>
        <v>5277</v>
      </c>
      <c r="E45" s="99">
        <f t="shared" si="37"/>
        <v>5223</v>
      </c>
      <c r="F45" s="99">
        <f t="shared" si="37"/>
        <v>5309</v>
      </c>
      <c r="G45" s="99">
        <f t="shared" si="37"/>
        <v>5136</v>
      </c>
      <c r="H45" s="99">
        <f t="shared" si="37"/>
        <v>4406</v>
      </c>
      <c r="I45" s="99">
        <f t="shared" si="37"/>
        <v>3186</v>
      </c>
      <c r="J45" s="99">
        <f t="shared" si="37"/>
        <v>5213</v>
      </c>
      <c r="K45" s="99">
        <f t="shared" si="37"/>
        <v>6813</v>
      </c>
      <c r="L45" s="99">
        <f t="shared" si="37"/>
        <v>6848</v>
      </c>
      <c r="M45" s="99">
        <f t="shared" si="37"/>
        <v>5799</v>
      </c>
      <c r="N45" s="99">
        <f t="shared" si="15"/>
        <v>65280</v>
      </c>
      <c r="O45" s="273">
        <f t="shared" si="32"/>
        <v>4.9575743123530023</v>
      </c>
      <c r="Q45" s="272" t="s">
        <v>124</v>
      </c>
      <c r="R45" s="277">
        <f t="shared" si="2"/>
        <v>5.7077689076798981</v>
      </c>
      <c r="S45" s="277">
        <f t="shared" si="3"/>
        <v>5.3318667844714112</v>
      </c>
      <c r="T45" s="277">
        <f t="shared" si="4"/>
        <v>4.414126543313146</v>
      </c>
      <c r="U45" s="277">
        <f t="shared" si="5"/>
        <v>5.3643506393467879</v>
      </c>
      <c r="V45" s="277">
        <f t="shared" si="6"/>
        <v>4.3749845486983823</v>
      </c>
      <c r="W45" s="277">
        <f t="shared" si="7"/>
        <v>4.0367203219315897</v>
      </c>
      <c r="X45" s="277">
        <f t="shared" si="8"/>
        <v>4.0196695587121729</v>
      </c>
      <c r="Y45" s="277">
        <f t="shared" si="9"/>
        <v>4.4740278889497409</v>
      </c>
      <c r="Z45" s="277">
        <f t="shared" si="10"/>
        <v>4.6964810176759944</v>
      </c>
      <c r="AA45" s="277">
        <f t="shared" si="11"/>
        <v>5.880778924835135</v>
      </c>
      <c r="AB45" s="277">
        <f t="shared" si="12"/>
        <v>5.7128079351970031</v>
      </c>
      <c r="AC45" s="277">
        <f t="shared" si="13"/>
        <v>5.5246987090935074</v>
      </c>
      <c r="AD45" s="277">
        <f t="shared" si="14"/>
        <v>4.9575743123530023</v>
      </c>
      <c r="AE45" s="356"/>
      <c r="AI45" s="121" t="s">
        <v>57</v>
      </c>
      <c r="AJ45" s="248" t="s">
        <v>57</v>
      </c>
      <c r="AK45" s="339">
        <v>13656</v>
      </c>
      <c r="AL45" s="339">
        <v>1032</v>
      </c>
      <c r="AM45" s="339">
        <v>1313</v>
      </c>
      <c r="AN45" s="339">
        <v>1412</v>
      </c>
      <c r="AO45" s="339">
        <v>860</v>
      </c>
      <c r="AP45" s="339">
        <v>1773</v>
      </c>
      <c r="AQ45" s="339">
        <v>1533</v>
      </c>
      <c r="AR45" s="339">
        <v>1366</v>
      </c>
      <c r="AS45" s="339">
        <v>474</v>
      </c>
      <c r="AT45" s="339">
        <v>748</v>
      </c>
      <c r="AU45" s="339">
        <v>837</v>
      </c>
      <c r="AV45" s="339">
        <v>1048</v>
      </c>
      <c r="AW45" s="339">
        <v>1260</v>
      </c>
    </row>
    <row r="46" spans="1:51" ht="13.8">
      <c r="A46" s="263" t="s">
        <v>43</v>
      </c>
      <c r="B46" s="186">
        <f>VLOOKUP($A46,$AJ:$AW,3,FALSE)</f>
        <v>4284</v>
      </c>
      <c r="C46" s="186">
        <f>VLOOKUP($A46,$AJ:$AW,4,FALSE)</f>
        <v>4250</v>
      </c>
      <c r="D46" s="186">
        <f>VLOOKUP($A46,$AJ:$AW,5,FALSE)</f>
        <v>4100</v>
      </c>
      <c r="E46" s="186">
        <f>VLOOKUP($A46,$AJ:$AW,6,FALSE)</f>
        <v>4088</v>
      </c>
      <c r="F46" s="186">
        <f>VLOOKUP($A46,$AJ:$AW,7,FALSE)</f>
        <v>4142</v>
      </c>
      <c r="G46" s="186">
        <f>VLOOKUP($A46,$AJ:$AW,8,FALSE)</f>
        <v>4061</v>
      </c>
      <c r="H46" s="186">
        <f>VLOOKUP($A46,$AJ:$AW,9,FALSE)</f>
        <v>3164</v>
      </c>
      <c r="I46" s="186">
        <f>VLOOKUP($A46,$AJ:$AW,10,FALSE)</f>
        <v>2256</v>
      </c>
      <c r="J46" s="186">
        <f>VLOOKUP($A46,$AJ:$AW,11,FALSE)</f>
        <v>3818</v>
      </c>
      <c r="K46" s="186">
        <f>VLOOKUP($A46,$AJ:$AW,12,FALSE)</f>
        <v>4814</v>
      </c>
      <c r="L46" s="186">
        <f>VLOOKUP($A46,$AJ:$AW,13,FALSE)</f>
        <v>4409</v>
      </c>
      <c r="M46" s="186">
        <f>VLOOKUP($A46,$AJ:$AW,14,FALSE)</f>
        <v>4049</v>
      </c>
      <c r="N46" s="98">
        <f t="shared" si="15"/>
        <v>47435</v>
      </c>
      <c r="O46" s="77">
        <f t="shared" si="32"/>
        <v>3.6023673024887355</v>
      </c>
      <c r="Q46" s="263" t="s">
        <v>43</v>
      </c>
      <c r="R46" s="278">
        <f t="shared" si="2"/>
        <v>3.9720730994965372</v>
      </c>
      <c r="S46" s="278">
        <f t="shared" si="3"/>
        <v>3.8316594240790494</v>
      </c>
      <c r="T46" s="278">
        <f t="shared" si="4"/>
        <v>3.429584769297688</v>
      </c>
      <c r="U46" s="278">
        <f t="shared" si="5"/>
        <v>4.198634006059673</v>
      </c>
      <c r="V46" s="278">
        <f t="shared" si="6"/>
        <v>3.413295536015954</v>
      </c>
      <c r="W46" s="278">
        <f t="shared" si="7"/>
        <v>3.1918070925553321</v>
      </c>
      <c r="X46" s="278">
        <f t="shared" si="8"/>
        <v>2.8865716032150055</v>
      </c>
      <c r="Y46" s="278">
        <f t="shared" si="9"/>
        <v>3.1680498799342796</v>
      </c>
      <c r="Z46" s="278">
        <f t="shared" si="10"/>
        <v>3.4397016162453378</v>
      </c>
      <c r="AA46" s="278">
        <f t="shared" si="11"/>
        <v>4.1553015916859444</v>
      </c>
      <c r="AB46" s="278">
        <f t="shared" si="12"/>
        <v>3.6781206463615055</v>
      </c>
      <c r="AC46" s="278">
        <f t="shared" si="13"/>
        <v>3.857476301624351</v>
      </c>
      <c r="AD46" s="278">
        <f t="shared" si="14"/>
        <v>3.6023673024887355</v>
      </c>
      <c r="AE46" s="356"/>
      <c r="AI46" s="121" t="s">
        <v>58</v>
      </c>
      <c r="AJ46" s="121" t="s">
        <v>58</v>
      </c>
      <c r="AK46" s="339">
        <v>24918</v>
      </c>
      <c r="AL46" s="339">
        <v>1781</v>
      </c>
      <c r="AM46" s="339">
        <v>1989</v>
      </c>
      <c r="AN46" s="339">
        <v>1848</v>
      </c>
      <c r="AO46" s="339">
        <v>2062</v>
      </c>
      <c r="AP46" s="339">
        <v>2336</v>
      </c>
      <c r="AQ46" s="339">
        <v>2325</v>
      </c>
      <c r="AR46" s="339">
        <v>2314</v>
      </c>
      <c r="AS46" s="339">
        <v>1596</v>
      </c>
      <c r="AT46" s="339">
        <v>2538</v>
      </c>
      <c r="AU46" s="339">
        <v>1836</v>
      </c>
      <c r="AV46" s="339">
        <v>2291</v>
      </c>
      <c r="AW46" s="339">
        <v>2002</v>
      </c>
    </row>
    <row r="47" spans="1:51" ht="13.8">
      <c r="A47" s="264" t="s">
        <v>95</v>
      </c>
      <c r="B47" s="266">
        <f>VLOOKUP($A47,$AJ:$AW,3,FALSE)</f>
        <v>1872</v>
      </c>
      <c r="C47" s="266">
        <f>VLOOKUP($A47,$AJ:$AW,4,FALSE)</f>
        <v>1664</v>
      </c>
      <c r="D47" s="266">
        <f>VLOOKUP($A47,$AJ:$AW,5,FALSE)</f>
        <v>1177</v>
      </c>
      <c r="E47" s="266">
        <f>VLOOKUP($A47,$AJ:$AW,6,FALSE)</f>
        <v>1135</v>
      </c>
      <c r="F47" s="266">
        <f>VLOOKUP($A47,$AJ:$AW,7,FALSE)</f>
        <v>1167</v>
      </c>
      <c r="G47" s="266">
        <f>VLOOKUP($A47,$AJ:$AW,8,FALSE)</f>
        <v>1075</v>
      </c>
      <c r="H47" s="266">
        <f>VLOOKUP($A47,$AJ:$AW,9,FALSE)</f>
        <v>1242</v>
      </c>
      <c r="I47" s="266">
        <f>VLOOKUP($A47,$AJ:$AW,10,FALSE)</f>
        <v>930</v>
      </c>
      <c r="J47" s="266">
        <f>VLOOKUP($A47,$AJ:$AW,11,FALSE)</f>
        <v>1395</v>
      </c>
      <c r="K47" s="266">
        <f>VLOOKUP($A47,$AJ:$AW,12,FALSE)</f>
        <v>1999</v>
      </c>
      <c r="L47" s="266">
        <f>VLOOKUP($A47,$AJ:$AW,13,FALSE)</f>
        <v>2439</v>
      </c>
      <c r="M47" s="266">
        <f>VLOOKUP($A47,$AJ:$AW,14,FALSE)</f>
        <v>1750</v>
      </c>
      <c r="N47" s="265">
        <f t="shared" si="15"/>
        <v>17845</v>
      </c>
      <c r="O47" s="262">
        <f t="shared" si="32"/>
        <v>1.3552070098642666</v>
      </c>
      <c r="Q47" s="264" t="s">
        <v>95</v>
      </c>
      <c r="R47" s="282">
        <f t="shared" si="2"/>
        <v>1.7356958081833609</v>
      </c>
      <c r="S47" s="282">
        <f t="shared" si="3"/>
        <v>1.5002073603923618</v>
      </c>
      <c r="T47" s="282">
        <f t="shared" si="4"/>
        <v>0.98454177401545817</v>
      </c>
      <c r="U47" s="282">
        <f t="shared" si="5"/>
        <v>1.1657166332871154</v>
      </c>
      <c r="V47" s="282">
        <f t="shared" si="6"/>
        <v>0.96168901268242835</v>
      </c>
      <c r="W47" s="282">
        <f t="shared" si="7"/>
        <v>0.84491322937625746</v>
      </c>
      <c r="X47" s="282">
        <f t="shared" si="8"/>
        <v>1.1330979554971672</v>
      </c>
      <c r="Y47" s="282">
        <f t="shared" si="9"/>
        <v>1.3059780090154611</v>
      </c>
      <c r="Z47" s="282">
        <f t="shared" si="10"/>
        <v>1.2567794014306566</v>
      </c>
      <c r="AA47" s="282">
        <f t="shared" si="11"/>
        <v>1.7254773331491904</v>
      </c>
      <c r="AB47" s="282">
        <f t="shared" si="12"/>
        <v>2.0346872888354981</v>
      </c>
      <c r="AC47" s="282">
        <f t="shared" si="13"/>
        <v>1.6672224074691564</v>
      </c>
      <c r="AD47" s="282">
        <f t="shared" si="14"/>
        <v>1.3552070098642666</v>
      </c>
      <c r="AE47" s="356"/>
      <c r="AI47" s="121" t="s">
        <v>59</v>
      </c>
      <c r="AJ47" s="121" t="s">
        <v>59</v>
      </c>
      <c r="AK47" s="339">
        <v>4781</v>
      </c>
      <c r="AL47" s="339">
        <v>266</v>
      </c>
      <c r="AM47" s="339">
        <v>322</v>
      </c>
      <c r="AN47" s="339">
        <v>373</v>
      </c>
      <c r="AO47" s="339">
        <v>427</v>
      </c>
      <c r="AP47" s="339">
        <v>476</v>
      </c>
      <c r="AQ47" s="339">
        <v>754</v>
      </c>
      <c r="AR47" s="339">
        <v>311</v>
      </c>
      <c r="AS47" s="339">
        <v>135</v>
      </c>
      <c r="AT47" s="339">
        <v>325</v>
      </c>
      <c r="AU47" s="339">
        <v>470</v>
      </c>
      <c r="AV47" s="339">
        <v>472</v>
      </c>
      <c r="AW47" s="339">
        <v>450</v>
      </c>
    </row>
    <row r="48" spans="1:51" ht="13.8">
      <c r="A48" s="272" t="s">
        <v>159</v>
      </c>
      <c r="B48" s="99">
        <f>SUM(B49:B50)</f>
        <v>3411</v>
      </c>
      <c r="C48" s="99">
        <f t="shared" ref="C48:M48" si="38">SUM(C49:C50)</f>
        <v>3728</v>
      </c>
      <c r="D48" s="99">
        <f>SUM(D49:D50)</f>
        <v>4942</v>
      </c>
      <c r="E48" s="99">
        <f t="shared" si="38"/>
        <v>3739</v>
      </c>
      <c r="F48" s="99">
        <f t="shared" si="38"/>
        <v>4141</v>
      </c>
      <c r="G48" s="99">
        <f t="shared" si="38"/>
        <v>4696</v>
      </c>
      <c r="H48" s="99">
        <f t="shared" si="38"/>
        <v>4144</v>
      </c>
      <c r="I48" s="99">
        <f t="shared" si="38"/>
        <v>2397</v>
      </c>
      <c r="J48" s="99">
        <f t="shared" si="38"/>
        <v>5216</v>
      </c>
      <c r="K48" s="99">
        <f t="shared" si="38"/>
        <v>4927</v>
      </c>
      <c r="L48" s="99">
        <f t="shared" si="38"/>
        <v>4584</v>
      </c>
      <c r="M48" s="99">
        <f t="shared" si="38"/>
        <v>4771</v>
      </c>
      <c r="N48" s="99">
        <f t="shared" si="15"/>
        <v>50696</v>
      </c>
      <c r="O48" s="273">
        <f t="shared" si="32"/>
        <v>3.850018188404531</v>
      </c>
      <c r="Q48" s="272" t="s">
        <v>159</v>
      </c>
      <c r="R48" s="277">
        <f t="shared" si="2"/>
        <v>3.1626380351033352</v>
      </c>
      <c r="S48" s="277">
        <f t="shared" si="3"/>
        <v>3.3610414901098111</v>
      </c>
      <c r="T48" s="277">
        <f t="shared" si="4"/>
        <v>4.1339043731388223</v>
      </c>
      <c r="U48" s="277">
        <f t="shared" si="5"/>
        <v>3.840188979612797</v>
      </c>
      <c r="V48" s="277">
        <f t="shared" si="6"/>
        <v>3.412471466596346</v>
      </c>
      <c r="W48" s="277">
        <f t="shared" si="7"/>
        <v>3.6908953722334008</v>
      </c>
      <c r="X48" s="277">
        <f t="shared" si="8"/>
        <v>3.7806424537683263</v>
      </c>
      <c r="Y48" s="277">
        <f t="shared" si="9"/>
        <v>3.3660529974301725</v>
      </c>
      <c r="Z48" s="277">
        <f t="shared" si="10"/>
        <v>4.69918376907692</v>
      </c>
      <c r="AA48" s="277">
        <f t="shared" si="11"/>
        <v>4.252839830128095</v>
      </c>
      <c r="AB48" s="277">
        <f t="shared" si="12"/>
        <v>3.8241109192381808</v>
      </c>
      <c r="AC48" s="277">
        <f t="shared" si="13"/>
        <v>4.545324632020197</v>
      </c>
      <c r="AD48" s="277">
        <f t="shared" si="14"/>
        <v>3.850018188404531</v>
      </c>
      <c r="AE48" s="356"/>
      <c r="AI48" s="248" t="s">
        <v>109</v>
      </c>
      <c r="AJ48" s="121" t="s">
        <v>109</v>
      </c>
      <c r="AK48" s="339">
        <v>1747</v>
      </c>
      <c r="AL48" s="339">
        <v>159</v>
      </c>
      <c r="AM48" s="339">
        <v>173</v>
      </c>
      <c r="AN48" s="339">
        <v>156</v>
      </c>
      <c r="AO48" s="339">
        <v>145</v>
      </c>
      <c r="AP48" s="339">
        <v>101</v>
      </c>
      <c r="AQ48" s="339">
        <v>146</v>
      </c>
      <c r="AR48" s="339">
        <v>116</v>
      </c>
      <c r="AS48" s="339">
        <v>103</v>
      </c>
      <c r="AT48" s="339">
        <v>182</v>
      </c>
      <c r="AU48" s="339">
        <v>109</v>
      </c>
      <c r="AV48" s="339">
        <v>199</v>
      </c>
      <c r="AW48" s="339">
        <v>158</v>
      </c>
    </row>
    <row r="49" spans="1:51" ht="13.8">
      <c r="A49" s="263" t="s">
        <v>51</v>
      </c>
      <c r="B49" s="186">
        <f t="shared" ref="B49:B56" si="39">VLOOKUP($A49,$AJ:$AW,3,FALSE)</f>
        <v>3145</v>
      </c>
      <c r="C49" s="186">
        <f t="shared" ref="C49:C56" si="40">VLOOKUP($A49,$AJ:$AW,4,FALSE)</f>
        <v>3406</v>
      </c>
      <c r="D49" s="186">
        <f t="shared" ref="D49:D56" si="41">VLOOKUP($A49,$AJ:$AW,5,FALSE)</f>
        <v>4569</v>
      </c>
      <c r="E49" s="186">
        <f t="shared" ref="E49:E56" si="42">VLOOKUP($A49,$AJ:$AW,6,FALSE)</f>
        <v>3312</v>
      </c>
      <c r="F49" s="186">
        <f t="shared" ref="F49:F56" si="43">VLOOKUP($A49,$AJ:$AW,7,FALSE)</f>
        <v>3665</v>
      </c>
      <c r="G49" s="186">
        <f t="shared" ref="G49:G56" si="44">VLOOKUP($A49,$AJ:$AW,8,FALSE)</f>
        <v>3942</v>
      </c>
      <c r="H49" s="186">
        <f t="shared" ref="H49:H56" si="45">VLOOKUP($A49,$AJ:$AW,9,FALSE)</f>
        <v>3833</v>
      </c>
      <c r="I49" s="186">
        <f t="shared" ref="I49:I56" si="46">VLOOKUP($A49,$AJ:$AW,10,FALSE)</f>
        <v>2262</v>
      </c>
      <c r="J49" s="186">
        <f t="shared" ref="J49:J56" si="47">VLOOKUP($A49,$AJ:$AW,11,FALSE)</f>
        <v>4891</v>
      </c>
      <c r="K49" s="186">
        <f t="shared" ref="K49:K56" si="48">VLOOKUP($A49,$AJ:$AW,12,FALSE)</f>
        <v>4457</v>
      </c>
      <c r="L49" s="186">
        <f t="shared" ref="L49:L56" si="49">VLOOKUP($A49,$AJ:$AW,13,FALSE)</f>
        <v>4112</v>
      </c>
      <c r="M49" s="186">
        <f t="shared" ref="M49:M56" si="50">VLOOKUP($A49,$AJ:$AW,14,FALSE)</f>
        <v>4321</v>
      </c>
      <c r="N49" s="98">
        <f t="shared" si="15"/>
        <v>45915</v>
      </c>
      <c r="O49" s="77">
        <f t="shared" si="32"/>
        <v>3.4869335868824769</v>
      </c>
      <c r="Q49" s="263" t="s">
        <v>51</v>
      </c>
      <c r="R49" s="278">
        <f t="shared" ref="R49:R66" si="51">B49/B$68*100</f>
        <v>2.9160060452653149</v>
      </c>
      <c r="S49" s="278">
        <f t="shared" ref="S49:S66" si="52">C49/C$68*100</f>
        <v>3.070736940803116</v>
      </c>
      <c r="T49" s="278">
        <f t="shared" ref="T49:T66" si="53">D49/D$68*100</f>
        <v>3.8218958075417406</v>
      </c>
      <c r="U49" s="278">
        <f t="shared" ref="U49:U66" si="54">E49/E$68*100</f>
        <v>3.4016330303497146</v>
      </c>
      <c r="V49" s="278">
        <f t="shared" ref="V49:V66" si="55">F49/F$68*100</f>
        <v>3.0202144228629821</v>
      </c>
      <c r="W49" s="278">
        <f t="shared" ref="W49:W66" si="56">G49/G$68*100</f>
        <v>3.0982771629778671</v>
      </c>
      <c r="X49" s="278">
        <f t="shared" ref="X49:X66" si="57">H49/H$68*100</f>
        <v>3.4969118062968132</v>
      </c>
      <c r="Y49" s="278">
        <f t="shared" ref="Y49:Y66" si="58">I49/I$68*100</f>
        <v>3.1764755445085733</v>
      </c>
      <c r="Z49" s="278">
        <f t="shared" ref="Z49:Z66" si="59">J49/J$68*100</f>
        <v>4.4063857006432547</v>
      </c>
      <c r="AA49" s="278">
        <f t="shared" ref="AA49:AA66" si="60">K49/K$68*100</f>
        <v>3.8471498118288849</v>
      </c>
      <c r="AB49" s="278">
        <f t="shared" ref="AB49:AB66" si="61">L49/L$68*100</f>
        <v>3.4303542975365184</v>
      </c>
      <c r="AC49" s="278">
        <f t="shared" ref="AC49:AC66" si="62">M49/M$68*100</f>
        <v>4.1166102986709854</v>
      </c>
      <c r="AD49" s="278">
        <f t="shared" ref="AD49:AD66" si="63">N49/N$68*100</f>
        <v>3.4869335868824769</v>
      </c>
      <c r="AE49" s="356"/>
      <c r="AI49" s="248" t="s">
        <v>60</v>
      </c>
      <c r="AJ49" s="121" t="s">
        <v>60</v>
      </c>
      <c r="AK49" s="339">
        <v>21555</v>
      </c>
      <c r="AL49" s="339">
        <v>2625</v>
      </c>
      <c r="AM49" s="339">
        <v>2412</v>
      </c>
      <c r="AN49" s="339">
        <v>2115</v>
      </c>
      <c r="AO49" s="339">
        <v>1106</v>
      </c>
      <c r="AP49" s="339">
        <v>1254</v>
      </c>
      <c r="AQ49" s="339">
        <v>1509</v>
      </c>
      <c r="AR49" s="339">
        <v>1311</v>
      </c>
      <c r="AS49" s="339">
        <v>868</v>
      </c>
      <c r="AT49" s="339">
        <v>2253</v>
      </c>
      <c r="AU49" s="339">
        <v>1731</v>
      </c>
      <c r="AV49" s="339">
        <v>2180</v>
      </c>
      <c r="AW49" s="339">
        <v>2191</v>
      </c>
    </row>
    <row r="50" spans="1:51" ht="13.8">
      <c r="A50" s="264" t="s">
        <v>59</v>
      </c>
      <c r="B50" s="266">
        <f t="shared" si="39"/>
        <v>266</v>
      </c>
      <c r="C50" s="266">
        <f t="shared" si="40"/>
        <v>322</v>
      </c>
      <c r="D50" s="266">
        <f t="shared" si="41"/>
        <v>373</v>
      </c>
      <c r="E50" s="266">
        <f t="shared" si="42"/>
        <v>427</v>
      </c>
      <c r="F50" s="266">
        <f t="shared" si="43"/>
        <v>476</v>
      </c>
      <c r="G50" s="266">
        <f t="shared" si="44"/>
        <v>754</v>
      </c>
      <c r="H50" s="266">
        <f t="shared" si="45"/>
        <v>311</v>
      </c>
      <c r="I50" s="266">
        <f t="shared" si="46"/>
        <v>135</v>
      </c>
      <c r="J50" s="266">
        <f t="shared" si="47"/>
        <v>325</v>
      </c>
      <c r="K50" s="266">
        <f t="shared" si="48"/>
        <v>470</v>
      </c>
      <c r="L50" s="266">
        <f t="shared" si="49"/>
        <v>472</v>
      </c>
      <c r="M50" s="266">
        <f t="shared" si="50"/>
        <v>450</v>
      </c>
      <c r="N50" s="265">
        <f t="shared" si="15"/>
        <v>4781</v>
      </c>
      <c r="O50" s="262">
        <f t="shared" si="32"/>
        <v>0.3630846015220543</v>
      </c>
      <c r="Q50" s="264" t="s">
        <v>59</v>
      </c>
      <c r="R50" s="282">
        <f t="shared" si="51"/>
        <v>0.24663198983802026</v>
      </c>
      <c r="S50" s="282">
        <f t="shared" si="52"/>
        <v>0.29030454930669503</v>
      </c>
      <c r="T50" s="282">
        <f t="shared" si="53"/>
        <v>0.31200856559708234</v>
      </c>
      <c r="U50" s="282">
        <f t="shared" si="54"/>
        <v>0.43855594926308222</v>
      </c>
      <c r="V50" s="282">
        <f t="shared" si="55"/>
        <v>0.39225704373336406</v>
      </c>
      <c r="W50" s="282">
        <f t="shared" si="56"/>
        <v>0.59261820925553321</v>
      </c>
      <c r="X50" s="282">
        <f t="shared" si="57"/>
        <v>0.28373064747151289</v>
      </c>
      <c r="Y50" s="282">
        <f t="shared" si="58"/>
        <v>0.18957745292159919</v>
      </c>
      <c r="Z50" s="282">
        <f t="shared" si="59"/>
        <v>0.29279806843366546</v>
      </c>
      <c r="AA50" s="282">
        <f t="shared" si="60"/>
        <v>0.40569001829920931</v>
      </c>
      <c r="AB50" s="282">
        <f t="shared" si="61"/>
        <v>0.39375662170166259</v>
      </c>
      <c r="AC50" s="282">
        <f t="shared" si="62"/>
        <v>0.42871433334921161</v>
      </c>
      <c r="AD50" s="282">
        <f t="shared" si="63"/>
        <v>0.3630846015220543</v>
      </c>
      <c r="AE50" s="356"/>
      <c r="AI50" s="121" t="s">
        <v>152</v>
      </c>
      <c r="AJ50" s="121" t="s">
        <v>161</v>
      </c>
      <c r="AK50" s="339">
        <v>5605</v>
      </c>
      <c r="AL50" s="339">
        <v>32</v>
      </c>
      <c r="AM50" s="339">
        <v>279</v>
      </c>
      <c r="AN50" s="339">
        <v>1056</v>
      </c>
      <c r="AO50" s="339">
        <v>27</v>
      </c>
      <c r="AP50" s="339">
        <v>14</v>
      </c>
      <c r="AQ50" s="339">
        <v>1143</v>
      </c>
      <c r="AR50" s="339">
        <v>37</v>
      </c>
      <c r="AS50" s="339">
        <v>100</v>
      </c>
      <c r="AT50" s="339">
        <v>1208</v>
      </c>
      <c r="AU50" s="339">
        <v>30</v>
      </c>
      <c r="AV50" s="339">
        <v>1108</v>
      </c>
      <c r="AW50" s="339">
        <v>571</v>
      </c>
      <c r="AX50" s="236"/>
      <c r="AY50" s="236"/>
    </row>
    <row r="51" spans="1:51" ht="13.8">
      <c r="A51" s="272" t="s">
        <v>53</v>
      </c>
      <c r="B51" s="99">
        <f t="shared" si="39"/>
        <v>1844</v>
      </c>
      <c r="C51" s="99">
        <f t="shared" si="40"/>
        <v>2181</v>
      </c>
      <c r="D51" s="99">
        <f t="shared" si="41"/>
        <v>2537</v>
      </c>
      <c r="E51" s="99">
        <f t="shared" si="42"/>
        <v>1814</v>
      </c>
      <c r="F51" s="99">
        <f t="shared" si="43"/>
        <v>2725</v>
      </c>
      <c r="G51" s="99">
        <f t="shared" si="44"/>
        <v>2952</v>
      </c>
      <c r="H51" s="99">
        <f t="shared" si="45"/>
        <v>1958</v>
      </c>
      <c r="I51" s="99">
        <f t="shared" si="46"/>
        <v>1418</v>
      </c>
      <c r="J51" s="99">
        <f t="shared" si="47"/>
        <v>2254</v>
      </c>
      <c r="K51" s="99">
        <f t="shared" si="48"/>
        <v>1778</v>
      </c>
      <c r="L51" s="99">
        <f t="shared" si="49"/>
        <v>1861</v>
      </c>
      <c r="M51" s="99">
        <f t="shared" si="50"/>
        <v>2193</v>
      </c>
      <c r="N51" s="99">
        <f t="shared" si="15"/>
        <v>25515</v>
      </c>
      <c r="O51" s="273">
        <f t="shared" si="32"/>
        <v>1.9376916142721639</v>
      </c>
      <c r="P51" s="108"/>
      <c r="Q51" s="272" t="s">
        <v>53</v>
      </c>
      <c r="R51" s="277">
        <f t="shared" si="51"/>
        <v>1.7097345460951481</v>
      </c>
      <c r="S51" s="277">
        <f t="shared" si="52"/>
        <v>1.9663174597450368</v>
      </c>
      <c r="T51" s="277">
        <f t="shared" si="53"/>
        <v>2.1221601365142035</v>
      </c>
      <c r="U51" s="277">
        <f t="shared" si="54"/>
        <v>1.8630924870333281</v>
      </c>
      <c r="V51" s="277">
        <f t="shared" si="55"/>
        <v>2.245589168431549</v>
      </c>
      <c r="W51" s="277">
        <f t="shared" si="56"/>
        <v>2.3201710261569417</v>
      </c>
      <c r="X51" s="277">
        <f t="shared" si="57"/>
        <v>1.7863170667177564</v>
      </c>
      <c r="Y51" s="277">
        <f t="shared" si="58"/>
        <v>1.9912653943913159</v>
      </c>
      <c r="Z51" s="277">
        <f t="shared" si="59"/>
        <v>2.0306672192291755</v>
      </c>
      <c r="AA51" s="277">
        <f t="shared" si="60"/>
        <v>1.5347167075233921</v>
      </c>
      <c r="AB51" s="277">
        <f t="shared" si="61"/>
        <v>1.5525022732771061</v>
      </c>
      <c r="AC51" s="277">
        <f t="shared" si="62"/>
        <v>2.0892678511884912</v>
      </c>
      <c r="AD51" s="277">
        <f t="shared" si="63"/>
        <v>1.9376916142721639</v>
      </c>
      <c r="AE51" s="356"/>
      <c r="AF51" s="236"/>
      <c r="AG51" s="236"/>
      <c r="AH51" s="236"/>
      <c r="AI51" s="248" t="s">
        <v>61</v>
      </c>
      <c r="AJ51" s="121" t="s">
        <v>61</v>
      </c>
      <c r="AK51" s="339">
        <v>95400</v>
      </c>
      <c r="AL51" s="339">
        <v>7871</v>
      </c>
      <c r="AM51" s="339">
        <v>6282</v>
      </c>
      <c r="AN51" s="339">
        <v>7825</v>
      </c>
      <c r="AO51" s="339">
        <v>7380</v>
      </c>
      <c r="AP51" s="339">
        <v>8832</v>
      </c>
      <c r="AQ51" s="339">
        <v>8580</v>
      </c>
      <c r="AR51" s="339">
        <v>8264</v>
      </c>
      <c r="AS51" s="339">
        <v>4701</v>
      </c>
      <c r="AT51" s="339">
        <v>8505</v>
      </c>
      <c r="AU51" s="339">
        <v>9284</v>
      </c>
      <c r="AV51" s="339">
        <v>9435</v>
      </c>
      <c r="AW51" s="339">
        <v>8441</v>
      </c>
      <c r="AX51" s="236"/>
      <c r="AY51" s="236"/>
    </row>
    <row r="52" spans="1:51" s="236" customFormat="1">
      <c r="A52" s="272" t="s">
        <v>225</v>
      </c>
      <c r="B52" s="99">
        <f t="shared" si="39"/>
        <v>266</v>
      </c>
      <c r="C52" s="99">
        <f t="shared" si="40"/>
        <v>433</v>
      </c>
      <c r="D52" s="99">
        <f t="shared" si="41"/>
        <v>541</v>
      </c>
      <c r="E52" s="99">
        <f t="shared" si="42"/>
        <v>524</v>
      </c>
      <c r="F52" s="99">
        <f t="shared" si="43"/>
        <v>273</v>
      </c>
      <c r="G52" s="99">
        <f t="shared" si="44"/>
        <v>619</v>
      </c>
      <c r="H52" s="99">
        <f t="shared" si="45"/>
        <v>519</v>
      </c>
      <c r="I52" s="99">
        <f t="shared" si="46"/>
        <v>392</v>
      </c>
      <c r="J52" s="99">
        <f t="shared" si="47"/>
        <v>483</v>
      </c>
      <c r="K52" s="99">
        <f t="shared" si="48"/>
        <v>1482</v>
      </c>
      <c r="L52" s="99">
        <f t="shared" si="49"/>
        <v>1078</v>
      </c>
      <c r="M52" s="99">
        <f t="shared" si="50"/>
        <v>761</v>
      </c>
      <c r="N52" s="99">
        <f t="shared" si="15"/>
        <v>7371</v>
      </c>
      <c r="O52" s="273">
        <f t="shared" si="32"/>
        <v>0.55977757745640289</v>
      </c>
      <c r="P52" s="108"/>
      <c r="Q52" s="272"/>
      <c r="R52" s="277">
        <f t="shared" si="51"/>
        <v>0.24663198983802026</v>
      </c>
      <c r="S52" s="277">
        <f t="shared" si="52"/>
        <v>0.39037847779440665</v>
      </c>
      <c r="T52" s="277">
        <f t="shared" si="53"/>
        <v>0.45253789272928024</v>
      </c>
      <c r="U52" s="277">
        <f t="shared" si="54"/>
        <v>0.5381810712268269</v>
      </c>
      <c r="V52" s="277">
        <f t="shared" si="55"/>
        <v>0.22497095155295882</v>
      </c>
      <c r="W52" s="277">
        <f t="shared" si="56"/>
        <v>0.48651282696177067</v>
      </c>
      <c r="X52" s="277">
        <f t="shared" si="57"/>
        <v>0.47349262391548291</v>
      </c>
      <c r="Y52" s="277">
        <f t="shared" si="58"/>
        <v>0.55047675218716208</v>
      </c>
      <c r="Z52" s="277">
        <f t="shared" si="59"/>
        <v>0.43514297554910902</v>
      </c>
      <c r="AA52" s="277">
        <f t="shared" si="60"/>
        <v>1.2792183130200601</v>
      </c>
      <c r="AB52" s="277">
        <f t="shared" si="61"/>
        <v>0.89930008092032265</v>
      </c>
      <c r="AC52" s="277">
        <f t="shared" si="62"/>
        <v>0.72500357261944459</v>
      </c>
      <c r="AD52" s="277">
        <f t="shared" si="63"/>
        <v>0.55977757745640289</v>
      </c>
      <c r="AE52" s="356"/>
      <c r="AI52" s="121" t="s">
        <v>62</v>
      </c>
      <c r="AJ52" s="248" t="s">
        <v>62</v>
      </c>
      <c r="AK52" s="248">
        <v>104854</v>
      </c>
      <c r="AL52" s="248">
        <v>7863</v>
      </c>
      <c r="AM52" s="248">
        <v>7267</v>
      </c>
      <c r="AN52" s="248">
        <v>8893</v>
      </c>
      <c r="AO52" s="248">
        <v>8490</v>
      </c>
      <c r="AP52" s="248">
        <v>11135</v>
      </c>
      <c r="AQ52" s="248">
        <v>10253</v>
      </c>
      <c r="AR52" s="248">
        <v>9651</v>
      </c>
      <c r="AS52" s="248">
        <v>5687</v>
      </c>
      <c r="AT52" s="248">
        <v>8348</v>
      </c>
      <c r="AU52" s="248">
        <v>8633</v>
      </c>
      <c r="AV52" s="248">
        <v>9718</v>
      </c>
      <c r="AW52" s="248">
        <v>8916</v>
      </c>
    </row>
    <row r="53" spans="1:51" s="236" customFormat="1">
      <c r="A53" s="272" t="s">
        <v>224</v>
      </c>
      <c r="B53" s="99">
        <f>VLOOKUP($A53,$AJ:$AW,3,FALSE)</f>
        <v>221</v>
      </c>
      <c r="C53" s="99">
        <f t="shared" si="40"/>
        <v>145</v>
      </c>
      <c r="D53" s="99">
        <f t="shared" si="41"/>
        <v>31</v>
      </c>
      <c r="E53" s="99">
        <f t="shared" si="42"/>
        <v>305</v>
      </c>
      <c r="F53" s="99">
        <f t="shared" si="43"/>
        <v>403</v>
      </c>
      <c r="G53" s="99">
        <f t="shared" si="44"/>
        <v>376</v>
      </c>
      <c r="H53" s="99">
        <f t="shared" si="45"/>
        <v>377</v>
      </c>
      <c r="I53" s="99">
        <f t="shared" si="46"/>
        <v>279</v>
      </c>
      <c r="J53" s="99">
        <f t="shared" si="47"/>
        <v>312</v>
      </c>
      <c r="K53" s="99">
        <f t="shared" si="48"/>
        <v>930</v>
      </c>
      <c r="L53" s="99">
        <f t="shared" si="49"/>
        <v>677</v>
      </c>
      <c r="M53" s="99">
        <f t="shared" si="50"/>
        <v>358</v>
      </c>
      <c r="N53" s="99">
        <f t="shared" si="15"/>
        <v>4414</v>
      </c>
      <c r="O53" s="273">
        <f t="shared" si="32"/>
        <v>0.33521343466185893</v>
      </c>
      <c r="P53" s="108"/>
      <c r="Q53" s="272" t="s">
        <v>160</v>
      </c>
      <c r="R53" s="277">
        <f t="shared" si="51"/>
        <v>0.20490853291053562</v>
      </c>
      <c r="S53" s="277">
        <f t="shared" si="52"/>
        <v>0.13072720388034403</v>
      </c>
      <c r="T53" s="277">
        <f t="shared" si="53"/>
        <v>2.5931006792250813E-2</v>
      </c>
      <c r="U53" s="277">
        <f t="shared" si="54"/>
        <v>0.31325424947363018</v>
      </c>
      <c r="V53" s="277">
        <f t="shared" si="55"/>
        <v>0.33209997610198683</v>
      </c>
      <c r="W53" s="277">
        <f t="shared" si="56"/>
        <v>0.29552313883299797</v>
      </c>
      <c r="X53" s="277">
        <f t="shared" si="57"/>
        <v>0.34394358230469568</v>
      </c>
      <c r="Y53" s="277">
        <f t="shared" si="58"/>
        <v>0.3917934027046383</v>
      </c>
      <c r="Z53" s="277">
        <f t="shared" si="59"/>
        <v>0.28108614569631885</v>
      </c>
      <c r="AA53" s="277">
        <f t="shared" si="60"/>
        <v>0.80274833408141433</v>
      </c>
      <c r="AB53" s="277">
        <f t="shared" si="61"/>
        <v>0.56477379850005416</v>
      </c>
      <c r="AC53" s="277">
        <f t="shared" si="62"/>
        <v>0.34106606964226172</v>
      </c>
      <c r="AD53" s="277">
        <f t="shared" si="63"/>
        <v>0.33521343466185893</v>
      </c>
      <c r="AE53" s="356"/>
      <c r="AF53" s="103"/>
      <c r="AG53" s="103"/>
      <c r="AH53" s="103"/>
      <c r="AI53" s="121" t="s">
        <v>63</v>
      </c>
      <c r="AJ53" s="248" t="s">
        <v>63</v>
      </c>
      <c r="AK53" s="121">
        <v>14595</v>
      </c>
      <c r="AL53" s="121">
        <v>961</v>
      </c>
      <c r="AM53" s="121">
        <v>1031</v>
      </c>
      <c r="AN53" s="121">
        <v>1226</v>
      </c>
      <c r="AO53" s="121">
        <v>920</v>
      </c>
      <c r="AP53" s="121">
        <v>1547</v>
      </c>
      <c r="AQ53" s="121">
        <v>1080</v>
      </c>
      <c r="AR53" s="121">
        <v>1287</v>
      </c>
      <c r="AS53" s="121">
        <v>673</v>
      </c>
      <c r="AT53" s="121">
        <v>1346</v>
      </c>
      <c r="AU53" s="121">
        <v>1475</v>
      </c>
      <c r="AV53" s="121">
        <v>1526</v>
      </c>
      <c r="AW53" s="121">
        <v>1523</v>
      </c>
      <c r="AX53" s="103"/>
      <c r="AY53" s="103"/>
    </row>
    <row r="54" spans="1:51" s="236" customFormat="1">
      <c r="A54" s="272" t="s">
        <v>160</v>
      </c>
      <c r="B54" s="99">
        <f t="shared" si="39"/>
        <v>1459</v>
      </c>
      <c r="C54" s="99">
        <f t="shared" si="40"/>
        <v>1585</v>
      </c>
      <c r="D54" s="99">
        <f t="shared" si="41"/>
        <v>1505</v>
      </c>
      <c r="E54" s="99">
        <f t="shared" si="42"/>
        <v>1207</v>
      </c>
      <c r="F54" s="99">
        <f t="shared" si="43"/>
        <v>1842</v>
      </c>
      <c r="G54" s="99">
        <f t="shared" si="44"/>
        <v>2198</v>
      </c>
      <c r="H54" s="99">
        <f t="shared" si="45"/>
        <v>1784</v>
      </c>
      <c r="I54" s="99">
        <f t="shared" si="46"/>
        <v>2078</v>
      </c>
      <c r="J54" s="99">
        <f t="shared" si="47"/>
        <v>2761</v>
      </c>
      <c r="K54" s="99">
        <f t="shared" si="48"/>
        <v>2695</v>
      </c>
      <c r="L54" s="99">
        <f t="shared" si="49"/>
        <v>3195</v>
      </c>
      <c r="M54" s="99">
        <f t="shared" si="50"/>
        <v>2172</v>
      </c>
      <c r="N54" s="99">
        <f t="shared" si="15"/>
        <v>24481</v>
      </c>
      <c r="O54" s="273">
        <f t="shared" si="32"/>
        <v>1.8591663103663274</v>
      </c>
      <c r="P54" s="108"/>
      <c r="Q54" s="272" t="s">
        <v>160</v>
      </c>
      <c r="R54" s="277">
        <f t="shared" si="51"/>
        <v>1.352767192382224</v>
      </c>
      <c r="S54" s="277">
        <f t="shared" si="52"/>
        <v>1.4289835734506573</v>
      </c>
      <c r="T54" s="277">
        <f t="shared" si="53"/>
        <v>1.2589085555592734</v>
      </c>
      <c r="U54" s="277">
        <f t="shared" si="54"/>
        <v>1.2396651774251528</v>
      </c>
      <c r="V54" s="277">
        <f t="shared" si="55"/>
        <v>1.5179358709177662</v>
      </c>
      <c r="W54" s="277">
        <f t="shared" si="56"/>
        <v>1.7275528169014085</v>
      </c>
      <c r="X54" s="277">
        <f t="shared" si="57"/>
        <v>1.6275738748848201</v>
      </c>
      <c r="Y54" s="277">
        <f t="shared" si="58"/>
        <v>2.9180884975635788</v>
      </c>
      <c r="Z54" s="277">
        <f t="shared" si="59"/>
        <v>2.4874322059856935</v>
      </c>
      <c r="AA54" s="277">
        <f t="shared" si="60"/>
        <v>2.3262438283327005</v>
      </c>
      <c r="AB54" s="277">
        <f t="shared" si="61"/>
        <v>2.6653652676627377</v>
      </c>
      <c r="AC54" s="277">
        <f t="shared" si="62"/>
        <v>2.0692611822988614</v>
      </c>
      <c r="AD54" s="277">
        <f t="shared" si="63"/>
        <v>1.8591663103663274</v>
      </c>
      <c r="AE54" s="356"/>
      <c r="AI54" s="121" t="s">
        <v>104</v>
      </c>
      <c r="AJ54" s="121" t="s">
        <v>168</v>
      </c>
      <c r="AK54" s="121">
        <v>3530</v>
      </c>
      <c r="AL54" s="121">
        <v>275</v>
      </c>
      <c r="AM54" s="121">
        <v>230</v>
      </c>
      <c r="AN54" s="121">
        <v>272</v>
      </c>
      <c r="AO54" s="121">
        <v>176</v>
      </c>
      <c r="AP54" s="121">
        <v>235</v>
      </c>
      <c r="AQ54" s="121">
        <v>359</v>
      </c>
      <c r="AR54" s="121">
        <v>795</v>
      </c>
      <c r="AS54" s="121">
        <v>178</v>
      </c>
      <c r="AT54" s="121">
        <v>241</v>
      </c>
      <c r="AU54" s="121">
        <v>209</v>
      </c>
      <c r="AV54" s="121">
        <v>314</v>
      </c>
      <c r="AW54" s="121">
        <v>246</v>
      </c>
      <c r="AX54" s="103"/>
      <c r="AY54" s="103"/>
    </row>
    <row r="55" spans="1:51">
      <c r="A55" s="272" t="s">
        <v>60</v>
      </c>
      <c r="B55" s="99">
        <f t="shared" si="39"/>
        <v>2625</v>
      </c>
      <c r="C55" s="99">
        <f t="shared" si="40"/>
        <v>2412</v>
      </c>
      <c r="D55" s="99">
        <f t="shared" si="41"/>
        <v>2115</v>
      </c>
      <c r="E55" s="99">
        <f t="shared" si="42"/>
        <v>1106</v>
      </c>
      <c r="F55" s="99">
        <f t="shared" si="43"/>
        <v>1254</v>
      </c>
      <c r="G55" s="99">
        <f t="shared" si="44"/>
        <v>1509</v>
      </c>
      <c r="H55" s="99">
        <f t="shared" si="45"/>
        <v>1311</v>
      </c>
      <c r="I55" s="99">
        <f t="shared" si="46"/>
        <v>868</v>
      </c>
      <c r="J55" s="99">
        <f t="shared" si="47"/>
        <v>2253</v>
      </c>
      <c r="K55" s="99">
        <f t="shared" si="48"/>
        <v>1731</v>
      </c>
      <c r="L55" s="99">
        <f t="shared" si="49"/>
        <v>2180</v>
      </c>
      <c r="M55" s="99">
        <f t="shared" si="50"/>
        <v>2191</v>
      </c>
      <c r="N55" s="99">
        <f t="shared" si="15"/>
        <v>21555</v>
      </c>
      <c r="O55" s="273">
        <f t="shared" si="32"/>
        <v>1.6369564078242793</v>
      </c>
      <c r="P55" s="108"/>
      <c r="Q55" s="272" t="s">
        <v>60</v>
      </c>
      <c r="R55" s="277">
        <f t="shared" si="51"/>
        <v>2.4338683207699368</v>
      </c>
      <c r="S55" s="277">
        <f t="shared" si="52"/>
        <v>2.1745794190302745</v>
      </c>
      <c r="T55" s="277">
        <f t="shared" si="53"/>
        <v>1.7691638505035634</v>
      </c>
      <c r="U55" s="277">
        <f t="shared" si="54"/>
        <v>1.1359318030092949</v>
      </c>
      <c r="V55" s="277">
        <f t="shared" si="55"/>
        <v>1.0333830521883165</v>
      </c>
      <c r="W55" s="277">
        <f t="shared" si="56"/>
        <v>1.1860223843058351</v>
      </c>
      <c r="X55" s="277">
        <f t="shared" si="57"/>
        <v>1.1960478419136766</v>
      </c>
      <c r="Y55" s="277">
        <f t="shared" si="58"/>
        <v>1.2189128084144303</v>
      </c>
      <c r="Z55" s="277">
        <f t="shared" si="59"/>
        <v>2.029766302095533</v>
      </c>
      <c r="AA55" s="277">
        <f t="shared" si="60"/>
        <v>1.4941477056934711</v>
      </c>
      <c r="AB55" s="277">
        <f t="shared" si="61"/>
        <v>1.8186216849780181</v>
      </c>
      <c r="AC55" s="277">
        <f t="shared" si="62"/>
        <v>2.0873624541513838</v>
      </c>
      <c r="AD55" s="277">
        <f t="shared" si="63"/>
        <v>1.6369564078242793</v>
      </c>
      <c r="AE55" s="356"/>
      <c r="AI55" s="248"/>
      <c r="AJ55" s="248"/>
      <c r="AK55" s="121">
        <f t="shared" ref="AK55:AW55" si="64">SUM(AK17:AK54)</f>
        <v>1316770</v>
      </c>
      <c r="AL55" s="121">
        <f t="shared" si="64"/>
        <v>107853</v>
      </c>
      <c r="AM55" s="121">
        <f t="shared" si="64"/>
        <v>110918</v>
      </c>
      <c r="AN55" s="121">
        <f t="shared" si="64"/>
        <v>119548</v>
      </c>
      <c r="AO55" s="121">
        <f t="shared" si="64"/>
        <v>97365</v>
      </c>
      <c r="AP55" s="121">
        <f t="shared" si="64"/>
        <v>121349</v>
      </c>
      <c r="AQ55" s="121">
        <f t="shared" si="64"/>
        <v>127232</v>
      </c>
      <c r="AR55" s="121">
        <f t="shared" si="64"/>
        <v>109611</v>
      </c>
      <c r="AS55" s="121">
        <f t="shared" si="64"/>
        <v>71211</v>
      </c>
      <c r="AT55" s="121">
        <f t="shared" si="64"/>
        <v>110998</v>
      </c>
      <c r="AU55" s="121">
        <f t="shared" si="64"/>
        <v>115852</v>
      </c>
      <c r="AV55" s="121">
        <f t="shared" si="64"/>
        <v>119871</v>
      </c>
      <c r="AW55" s="121">
        <f t="shared" si="64"/>
        <v>104965</v>
      </c>
    </row>
    <row r="56" spans="1:51">
      <c r="A56" s="272" t="s">
        <v>63</v>
      </c>
      <c r="B56" s="99">
        <f t="shared" si="39"/>
        <v>961</v>
      </c>
      <c r="C56" s="99">
        <f t="shared" si="40"/>
        <v>1031</v>
      </c>
      <c r="D56" s="99">
        <f t="shared" si="41"/>
        <v>1226</v>
      </c>
      <c r="E56" s="99">
        <f t="shared" si="42"/>
        <v>920</v>
      </c>
      <c r="F56" s="99">
        <f t="shared" si="43"/>
        <v>1547</v>
      </c>
      <c r="G56" s="99">
        <f t="shared" si="44"/>
        <v>1080</v>
      </c>
      <c r="H56" s="99">
        <f t="shared" si="45"/>
        <v>1287</v>
      </c>
      <c r="I56" s="99">
        <f t="shared" si="46"/>
        <v>673</v>
      </c>
      <c r="J56" s="99">
        <f t="shared" si="47"/>
        <v>1346</v>
      </c>
      <c r="K56" s="99">
        <f t="shared" si="48"/>
        <v>1475</v>
      </c>
      <c r="L56" s="99">
        <f t="shared" si="49"/>
        <v>1526</v>
      </c>
      <c r="M56" s="99">
        <f t="shared" si="50"/>
        <v>1523</v>
      </c>
      <c r="N56" s="99">
        <f t="shared" si="15"/>
        <v>14595</v>
      </c>
      <c r="O56" s="273">
        <f t="shared" si="32"/>
        <v>1.1083914995219375</v>
      </c>
      <c r="P56" s="108"/>
      <c r="Q56" s="272" t="s">
        <v>63</v>
      </c>
      <c r="R56" s="277">
        <f t="shared" si="51"/>
        <v>0.89102760238472734</v>
      </c>
      <c r="S56" s="277">
        <f t="shared" si="52"/>
        <v>0.92951549793541166</v>
      </c>
      <c r="T56" s="277">
        <f t="shared" si="53"/>
        <v>1.0255294944290161</v>
      </c>
      <c r="U56" s="277">
        <f t="shared" si="54"/>
        <v>0.94489806398603204</v>
      </c>
      <c r="V56" s="277">
        <f t="shared" si="55"/>
        <v>1.2748353921334334</v>
      </c>
      <c r="W56" s="277">
        <f t="shared" si="56"/>
        <v>0.84884305835010065</v>
      </c>
      <c r="X56" s="277">
        <f t="shared" si="57"/>
        <v>1.1741522292470645</v>
      </c>
      <c r="Y56" s="277">
        <f t="shared" si="58"/>
        <v>0.94507870974989816</v>
      </c>
      <c r="Z56" s="277">
        <f t="shared" si="59"/>
        <v>1.212634461882196</v>
      </c>
      <c r="AA56" s="277">
        <f t="shared" si="60"/>
        <v>1.2731761212581569</v>
      </c>
      <c r="AB56" s="277">
        <f t="shared" si="61"/>
        <v>1.2730351794846126</v>
      </c>
      <c r="AC56" s="277">
        <f t="shared" si="62"/>
        <v>1.4509598437574429</v>
      </c>
      <c r="AD56" s="277">
        <f t="shared" si="63"/>
        <v>1.1083914995219375</v>
      </c>
      <c r="AE56" s="356"/>
      <c r="AI56" s="236"/>
      <c r="AJ56" s="103"/>
      <c r="AK56" s="236"/>
      <c r="AL56" s="236"/>
      <c r="AM56" s="236"/>
      <c r="AN56" s="236"/>
      <c r="AO56" s="236"/>
      <c r="AP56" s="236"/>
      <c r="AQ56" s="236"/>
      <c r="AR56" s="236"/>
      <c r="AS56" s="236"/>
      <c r="AT56" s="236"/>
      <c r="AU56" s="236"/>
      <c r="AV56" s="236"/>
      <c r="AW56" s="236"/>
      <c r="AX56" s="236"/>
      <c r="AY56" s="236"/>
    </row>
    <row r="57" spans="1:51">
      <c r="A57" s="272" t="s">
        <v>158</v>
      </c>
      <c r="B57" s="99">
        <f>SUM(B58:B59)</f>
        <v>695</v>
      </c>
      <c r="C57" s="99">
        <f t="shared" ref="C57:M57" si="65">SUM(C58:C59)</f>
        <v>577</v>
      </c>
      <c r="D57" s="99">
        <f>SUM(D58:D59)</f>
        <v>734</v>
      </c>
      <c r="E57" s="99">
        <f t="shared" si="65"/>
        <v>1263</v>
      </c>
      <c r="F57" s="99">
        <f t="shared" si="65"/>
        <v>990</v>
      </c>
      <c r="G57" s="99">
        <f t="shared" si="65"/>
        <v>1011</v>
      </c>
      <c r="H57" s="99">
        <f t="shared" si="65"/>
        <v>1016</v>
      </c>
      <c r="I57" s="99">
        <f t="shared" si="65"/>
        <v>662</v>
      </c>
      <c r="J57" s="99">
        <f t="shared" si="65"/>
        <v>1010</v>
      </c>
      <c r="K57" s="99">
        <f t="shared" si="65"/>
        <v>904</v>
      </c>
      <c r="L57" s="99">
        <f t="shared" si="65"/>
        <v>762</v>
      </c>
      <c r="M57" s="99">
        <f t="shared" si="65"/>
        <v>509</v>
      </c>
      <c r="N57" s="99">
        <f t="shared" si="15"/>
        <v>10133</v>
      </c>
      <c r="O57" s="273">
        <f t="shared" si="32"/>
        <v>0.76953278963040705</v>
      </c>
      <c r="Q57" s="272" t="s">
        <v>158</v>
      </c>
      <c r="R57" s="277">
        <f t="shared" si="51"/>
        <v>0.64439561254670708</v>
      </c>
      <c r="S57" s="277">
        <f t="shared" si="52"/>
        <v>0.52020411475143802</v>
      </c>
      <c r="T57" s="277">
        <f t="shared" si="53"/>
        <v>0.61397932211329342</v>
      </c>
      <c r="U57" s="277">
        <f t="shared" si="54"/>
        <v>1.2971807117547374</v>
      </c>
      <c r="V57" s="277">
        <f t="shared" si="55"/>
        <v>0.81582872541182871</v>
      </c>
      <c r="W57" s="277">
        <f t="shared" si="56"/>
        <v>0.79461141851106631</v>
      </c>
      <c r="X57" s="277">
        <f t="shared" si="57"/>
        <v>0.9269142695532383</v>
      </c>
      <c r="Y57" s="277">
        <f t="shared" si="58"/>
        <v>0.92963165803036041</v>
      </c>
      <c r="Z57" s="277">
        <f t="shared" si="59"/>
        <v>0.90992630497846816</v>
      </c>
      <c r="AA57" s="277">
        <f t="shared" si="60"/>
        <v>0.78030590753720264</v>
      </c>
      <c r="AB57" s="277">
        <f t="shared" si="61"/>
        <v>0.6356833596115824</v>
      </c>
      <c r="AC57" s="277">
        <f t="shared" si="62"/>
        <v>0.48492354594388604</v>
      </c>
      <c r="AD57" s="277">
        <f t="shared" si="63"/>
        <v>0.76953278963040705</v>
      </c>
      <c r="AE57" s="356"/>
      <c r="AI57" s="236"/>
      <c r="AJ57" s="103"/>
      <c r="AK57" s="236"/>
      <c r="AL57" s="236"/>
      <c r="AM57" s="236"/>
      <c r="AN57" s="236"/>
      <c r="AO57" s="236"/>
      <c r="AP57" s="236"/>
      <c r="AQ57" s="236"/>
      <c r="AR57" s="236"/>
      <c r="AS57" s="236"/>
      <c r="AT57" s="236"/>
      <c r="AU57" s="236"/>
      <c r="AV57" s="236"/>
      <c r="AW57" s="236"/>
      <c r="AX57" s="236"/>
      <c r="AY57" s="236"/>
    </row>
    <row r="58" spans="1:51" s="236" customFormat="1">
      <c r="A58" s="263" t="s">
        <v>49</v>
      </c>
      <c r="B58" s="186">
        <f t="shared" ref="B58:B64" si="66">VLOOKUP($A58,$AJ:$AW,3,FALSE)</f>
        <v>567</v>
      </c>
      <c r="C58" s="186">
        <f t="shared" ref="C58:C64" si="67">VLOOKUP($A58,$AJ:$AW,4,FALSE)</f>
        <v>408</v>
      </c>
      <c r="D58" s="186">
        <f t="shared" ref="D58:D64" si="68">VLOOKUP($A58,$AJ:$AW,5,FALSE)</f>
        <v>449</v>
      </c>
      <c r="E58" s="186">
        <f t="shared" ref="E58:E64" si="69">VLOOKUP($A58,$AJ:$AW,6,FALSE)</f>
        <v>1008</v>
      </c>
      <c r="F58" s="186">
        <f t="shared" ref="F58:F64" si="70">VLOOKUP($A58,$AJ:$AW,7,FALSE)</f>
        <v>736</v>
      </c>
      <c r="G58" s="186">
        <f t="shared" ref="G58:G64" si="71">VLOOKUP($A58,$AJ:$AW,8,FALSE)</f>
        <v>804</v>
      </c>
      <c r="H58" s="186">
        <f t="shared" ref="H58:H64" si="72">VLOOKUP($A58,$AJ:$AW,9,FALSE)</f>
        <v>836</v>
      </c>
      <c r="I58" s="186">
        <f t="shared" ref="I58:I64" si="73">VLOOKUP($A58,$AJ:$AW,10,FALSE)</f>
        <v>547</v>
      </c>
      <c r="J58" s="186">
        <f t="shared" ref="J58:J64" si="74">VLOOKUP($A58,$AJ:$AW,11,FALSE)</f>
        <v>767</v>
      </c>
      <c r="K58" s="186">
        <f t="shared" ref="K58:K64" si="75">VLOOKUP($A58,$AJ:$AW,12,FALSE)</f>
        <v>727</v>
      </c>
      <c r="L58" s="186">
        <f t="shared" ref="L58:L64" si="76">VLOOKUP($A58,$AJ:$AW,13,FALSE)</f>
        <v>650</v>
      </c>
      <c r="M58" s="186">
        <f t="shared" ref="M58:M64" si="77">VLOOKUP($A58,$AJ:$AW,14,FALSE)</f>
        <v>466</v>
      </c>
      <c r="N58" s="98">
        <f t="shared" si="15"/>
        <v>7965</v>
      </c>
      <c r="O58" s="77">
        <f t="shared" si="32"/>
        <v>0.60488785842358561</v>
      </c>
      <c r="P58" s="11"/>
      <c r="Q58" s="263" t="s">
        <v>49</v>
      </c>
      <c r="R58" s="278">
        <f t="shared" si="51"/>
        <v>0.52571555728630637</v>
      </c>
      <c r="S58" s="278">
        <f t="shared" si="52"/>
        <v>0.36783930471158877</v>
      </c>
      <c r="T58" s="278">
        <f t="shared" si="53"/>
        <v>0.37558135644260043</v>
      </c>
      <c r="U58" s="278">
        <f t="shared" si="54"/>
        <v>1.0352796179325219</v>
      </c>
      <c r="V58" s="278">
        <f t="shared" si="55"/>
        <v>0.60651509283142013</v>
      </c>
      <c r="W58" s="278">
        <f t="shared" si="56"/>
        <v>0.63191649899396374</v>
      </c>
      <c r="X58" s="278">
        <f t="shared" si="57"/>
        <v>0.76269717455364883</v>
      </c>
      <c r="Y58" s="278">
        <f t="shared" si="58"/>
        <v>0.76813975368973897</v>
      </c>
      <c r="Z58" s="278">
        <f t="shared" si="59"/>
        <v>0.6910034415034505</v>
      </c>
      <c r="AA58" s="278">
        <f t="shared" si="60"/>
        <v>0.62752477298622378</v>
      </c>
      <c r="AB58" s="278">
        <f t="shared" si="61"/>
        <v>0.54224958497051001</v>
      </c>
      <c r="AC58" s="278">
        <f t="shared" si="62"/>
        <v>0.4439575096460725</v>
      </c>
      <c r="AD58" s="278">
        <f t="shared" si="63"/>
        <v>0.60488785842358561</v>
      </c>
      <c r="AE58" s="356"/>
      <c r="AJ58" s="103"/>
    </row>
    <row r="59" spans="1:51" s="236" customFormat="1">
      <c r="A59" s="264" t="s">
        <v>94</v>
      </c>
      <c r="B59" s="266">
        <f t="shared" si="66"/>
        <v>128</v>
      </c>
      <c r="C59" s="266">
        <f t="shared" si="67"/>
        <v>169</v>
      </c>
      <c r="D59" s="266">
        <f t="shared" si="68"/>
        <v>285</v>
      </c>
      <c r="E59" s="266">
        <f t="shared" si="69"/>
        <v>255</v>
      </c>
      <c r="F59" s="266">
        <f t="shared" si="70"/>
        <v>254</v>
      </c>
      <c r="G59" s="266">
        <f t="shared" si="71"/>
        <v>207</v>
      </c>
      <c r="H59" s="266">
        <f t="shared" si="72"/>
        <v>180</v>
      </c>
      <c r="I59" s="266">
        <f t="shared" si="73"/>
        <v>115</v>
      </c>
      <c r="J59" s="266">
        <f t="shared" si="74"/>
        <v>243</v>
      </c>
      <c r="K59" s="266">
        <f t="shared" si="75"/>
        <v>177</v>
      </c>
      <c r="L59" s="266">
        <f t="shared" si="76"/>
        <v>112</v>
      </c>
      <c r="M59" s="266">
        <f t="shared" si="77"/>
        <v>43</v>
      </c>
      <c r="N59" s="265">
        <f t="shared" si="15"/>
        <v>2168</v>
      </c>
      <c r="O59" s="262">
        <f t="shared" si="32"/>
        <v>0.16464493120682153</v>
      </c>
      <c r="P59" s="11"/>
      <c r="Q59" s="264" t="s">
        <v>94</v>
      </c>
      <c r="R59" s="282">
        <f t="shared" si="51"/>
        <v>0.11868005526040072</v>
      </c>
      <c r="S59" s="282">
        <f t="shared" si="52"/>
        <v>0.15236481003984925</v>
      </c>
      <c r="T59" s="282">
        <f t="shared" si="53"/>
        <v>0.23839796567069294</v>
      </c>
      <c r="U59" s="282">
        <f t="shared" si="54"/>
        <v>0.26190109382221538</v>
      </c>
      <c r="V59" s="282">
        <f t="shared" si="55"/>
        <v>0.20931363258040858</v>
      </c>
      <c r="W59" s="282">
        <f t="shared" si="56"/>
        <v>0.16269491951710263</v>
      </c>
      <c r="X59" s="282">
        <f t="shared" si="57"/>
        <v>0.16421709499958945</v>
      </c>
      <c r="Y59" s="282">
        <f t="shared" si="58"/>
        <v>0.16149190434062152</v>
      </c>
      <c r="Z59" s="282">
        <f t="shared" si="59"/>
        <v>0.21892286347501758</v>
      </c>
      <c r="AA59" s="282">
        <f t="shared" si="60"/>
        <v>0.15278113455097883</v>
      </c>
      <c r="AB59" s="282">
        <f t="shared" si="61"/>
        <v>9.3433774641072484E-2</v>
      </c>
      <c r="AC59" s="282">
        <f t="shared" si="62"/>
        <v>4.0966036297813556E-2</v>
      </c>
      <c r="AD59" s="282">
        <f t="shared" si="63"/>
        <v>0.16464493120682153</v>
      </c>
      <c r="AE59" s="356"/>
      <c r="AS59" s="103"/>
      <c r="AT59" s="103"/>
      <c r="AU59" s="103"/>
      <c r="AV59" s="103"/>
      <c r="AW59" s="121"/>
      <c r="AX59" s="103"/>
      <c r="AY59" s="103"/>
    </row>
    <row r="60" spans="1:51" s="236" customFormat="1">
      <c r="A60" s="274" t="s">
        <v>50</v>
      </c>
      <c r="B60" s="275">
        <f t="shared" si="66"/>
        <v>807</v>
      </c>
      <c r="C60" s="275">
        <f t="shared" si="67"/>
        <v>941</v>
      </c>
      <c r="D60" s="275">
        <f t="shared" si="68"/>
        <v>966</v>
      </c>
      <c r="E60" s="275">
        <f t="shared" si="69"/>
        <v>761</v>
      </c>
      <c r="F60" s="275">
        <f t="shared" si="70"/>
        <v>679</v>
      </c>
      <c r="G60" s="275">
        <f t="shared" si="71"/>
        <v>534</v>
      </c>
      <c r="H60" s="275">
        <f t="shared" si="72"/>
        <v>571</v>
      </c>
      <c r="I60" s="275">
        <f t="shared" si="73"/>
        <v>519</v>
      </c>
      <c r="J60" s="275">
        <f t="shared" si="74"/>
        <v>980</v>
      </c>
      <c r="K60" s="275">
        <f t="shared" si="75"/>
        <v>797</v>
      </c>
      <c r="L60" s="275">
        <f t="shared" si="76"/>
        <v>866</v>
      </c>
      <c r="M60" s="275">
        <f t="shared" si="77"/>
        <v>786</v>
      </c>
      <c r="N60" s="275">
        <f t="shared" si="15"/>
        <v>9207</v>
      </c>
      <c r="O60" s="276">
        <f t="shared" si="32"/>
        <v>0.69920935499133108</v>
      </c>
      <c r="P60" s="11"/>
      <c r="Q60" s="274" t="s">
        <v>50</v>
      </c>
      <c r="R60" s="277">
        <f t="shared" si="51"/>
        <v>0.74824066089955776</v>
      </c>
      <c r="S60" s="277">
        <f t="shared" si="52"/>
        <v>0.84837447483726725</v>
      </c>
      <c r="T60" s="277">
        <f t="shared" si="53"/>
        <v>0.80804363101013821</v>
      </c>
      <c r="U60" s="277">
        <f t="shared" si="54"/>
        <v>0.78159502901453304</v>
      </c>
      <c r="V60" s="277">
        <f t="shared" si="55"/>
        <v>0.55954313591376936</v>
      </c>
      <c r="W60" s="277">
        <f t="shared" si="56"/>
        <v>0.4197057344064386</v>
      </c>
      <c r="X60" s="277">
        <f t="shared" si="57"/>
        <v>0.52093311802647546</v>
      </c>
      <c r="Y60" s="277">
        <f t="shared" si="58"/>
        <v>0.72881998567637019</v>
      </c>
      <c r="Z60" s="277">
        <f t="shared" si="59"/>
        <v>0.88289879096920665</v>
      </c>
      <c r="AA60" s="277">
        <f t="shared" si="60"/>
        <v>0.68794669060525493</v>
      </c>
      <c r="AB60" s="277">
        <f t="shared" si="61"/>
        <v>0.72244329320686407</v>
      </c>
      <c r="AC60" s="277">
        <f t="shared" si="62"/>
        <v>0.74882103558328961</v>
      </c>
      <c r="AD60" s="277">
        <f t="shared" si="63"/>
        <v>0.69920935499133108</v>
      </c>
      <c r="AE60" s="356"/>
      <c r="AW60" s="248"/>
    </row>
    <row r="61" spans="1:51">
      <c r="A61" s="274" t="s">
        <v>46</v>
      </c>
      <c r="B61" s="275">
        <f t="shared" si="66"/>
        <v>576</v>
      </c>
      <c r="C61" s="275">
        <f t="shared" si="67"/>
        <v>720</v>
      </c>
      <c r="D61" s="275">
        <f t="shared" si="68"/>
        <v>609</v>
      </c>
      <c r="E61" s="275">
        <f t="shared" si="69"/>
        <v>1001</v>
      </c>
      <c r="F61" s="275">
        <f t="shared" si="70"/>
        <v>827</v>
      </c>
      <c r="G61" s="275">
        <f t="shared" si="71"/>
        <v>590</v>
      </c>
      <c r="H61" s="275">
        <f t="shared" si="72"/>
        <v>534</v>
      </c>
      <c r="I61" s="275">
        <f t="shared" si="73"/>
        <v>343</v>
      </c>
      <c r="J61" s="275">
        <f t="shared" si="74"/>
        <v>742</v>
      </c>
      <c r="K61" s="275">
        <f t="shared" si="75"/>
        <v>708</v>
      </c>
      <c r="L61" s="275">
        <f t="shared" si="76"/>
        <v>540</v>
      </c>
      <c r="M61" s="275">
        <f t="shared" si="77"/>
        <v>324</v>
      </c>
      <c r="N61" s="275">
        <f t="shared" si="15"/>
        <v>7514</v>
      </c>
      <c r="O61" s="276">
        <f t="shared" si="32"/>
        <v>0.57063745991146542</v>
      </c>
      <c r="Q61" s="274" t="s">
        <v>46</v>
      </c>
      <c r="R61" s="277">
        <f t="shared" si="51"/>
        <v>0.53406024867180324</v>
      </c>
      <c r="S61" s="277">
        <f t="shared" si="52"/>
        <v>0.64912818478515655</v>
      </c>
      <c r="T61" s="277">
        <f t="shared" si="53"/>
        <v>0.50941881085421759</v>
      </c>
      <c r="U61" s="277">
        <f t="shared" si="54"/>
        <v>1.0280901761413239</v>
      </c>
      <c r="V61" s="277">
        <f t="shared" si="55"/>
        <v>0.68150541001573972</v>
      </c>
      <c r="W61" s="277">
        <f t="shared" si="56"/>
        <v>0.46371981891348091</v>
      </c>
      <c r="X61" s="277">
        <f t="shared" si="57"/>
        <v>0.4871773818321154</v>
      </c>
      <c r="Y61" s="277">
        <f t="shared" si="58"/>
        <v>0.48166715816376682</v>
      </c>
      <c r="Z61" s="277">
        <f t="shared" si="59"/>
        <v>0.66848051316239931</v>
      </c>
      <c r="AA61" s="277">
        <f t="shared" si="60"/>
        <v>0.61112453820391532</v>
      </c>
      <c r="AB61" s="277">
        <f t="shared" si="61"/>
        <v>0.45048427059088525</v>
      </c>
      <c r="AC61" s="277">
        <f t="shared" si="62"/>
        <v>0.30867432001143236</v>
      </c>
      <c r="AD61" s="277">
        <f t="shared" si="63"/>
        <v>0.57063745991146542</v>
      </c>
      <c r="AE61" s="356"/>
      <c r="AF61" s="236"/>
      <c r="AG61" s="236"/>
      <c r="AH61" s="236"/>
      <c r="AI61" s="236"/>
      <c r="AJ61" s="236"/>
      <c r="AK61" s="236"/>
      <c r="AL61" s="236"/>
      <c r="AM61" s="236"/>
      <c r="AN61" s="236"/>
      <c r="AO61" s="236"/>
      <c r="AP61" s="236"/>
      <c r="AQ61" s="236"/>
      <c r="AR61" s="236"/>
      <c r="AS61" s="103"/>
      <c r="AT61" s="103"/>
      <c r="AU61" s="103"/>
      <c r="AV61" s="103"/>
    </row>
    <row r="62" spans="1:51" s="236" customFormat="1">
      <c r="A62" s="274" t="s">
        <v>161</v>
      </c>
      <c r="B62" s="275">
        <f t="shared" si="66"/>
        <v>32</v>
      </c>
      <c r="C62" s="275">
        <f t="shared" si="67"/>
        <v>279</v>
      </c>
      <c r="D62" s="275">
        <f t="shared" si="68"/>
        <v>1056</v>
      </c>
      <c r="E62" s="275">
        <f t="shared" si="69"/>
        <v>27</v>
      </c>
      <c r="F62" s="275">
        <f t="shared" si="70"/>
        <v>14</v>
      </c>
      <c r="G62" s="275">
        <f t="shared" si="71"/>
        <v>1143</v>
      </c>
      <c r="H62" s="275">
        <f t="shared" si="72"/>
        <v>37</v>
      </c>
      <c r="I62" s="275">
        <f t="shared" si="73"/>
        <v>100</v>
      </c>
      <c r="J62" s="275">
        <f t="shared" si="74"/>
        <v>1208</v>
      </c>
      <c r="K62" s="275">
        <f t="shared" si="75"/>
        <v>30</v>
      </c>
      <c r="L62" s="275">
        <f t="shared" si="76"/>
        <v>1108</v>
      </c>
      <c r="M62" s="275">
        <f t="shared" si="77"/>
        <v>571</v>
      </c>
      <c r="N62" s="275">
        <f t="shared" si="15"/>
        <v>5605</v>
      </c>
      <c r="O62" s="276">
        <f t="shared" si="32"/>
        <v>0.42566182629807875</v>
      </c>
      <c r="P62" s="11"/>
      <c r="Q62" s="274" t="s">
        <v>161</v>
      </c>
      <c r="R62" s="277">
        <f t="shared" si="51"/>
        <v>2.967001381510018E-2</v>
      </c>
      <c r="S62" s="277">
        <f t="shared" si="52"/>
        <v>0.25153717160424821</v>
      </c>
      <c r="T62" s="277">
        <f t="shared" si="53"/>
        <v>0.8833271991166729</v>
      </c>
      <c r="U62" s="277">
        <f t="shared" si="54"/>
        <v>2.7730704051763984E-2</v>
      </c>
      <c r="V62" s="277">
        <f t="shared" si="55"/>
        <v>1.1536971874510709E-2</v>
      </c>
      <c r="W62" s="277">
        <f t="shared" si="56"/>
        <v>0.89835890342052305</v>
      </c>
      <c r="X62" s="277">
        <f t="shared" si="57"/>
        <v>3.3755736194360057E-2</v>
      </c>
      <c r="Y62" s="277">
        <f t="shared" si="58"/>
        <v>0.14042774290488827</v>
      </c>
      <c r="Z62" s="277">
        <f t="shared" si="59"/>
        <v>1.0883078974395934</v>
      </c>
      <c r="AA62" s="277">
        <f t="shared" si="60"/>
        <v>2.589510755101336E-2</v>
      </c>
      <c r="AB62" s="277">
        <f t="shared" si="61"/>
        <v>0.92432698484203846</v>
      </c>
      <c r="AC62" s="277">
        <f t="shared" si="62"/>
        <v>0.54399085409422188</v>
      </c>
      <c r="AD62" s="277">
        <f t="shared" si="63"/>
        <v>0.42566182629807875</v>
      </c>
      <c r="AE62" s="356"/>
      <c r="AS62" s="103"/>
      <c r="AT62" s="103"/>
      <c r="AU62" s="103"/>
      <c r="AV62" s="103"/>
      <c r="AW62" s="121"/>
      <c r="AX62" s="103"/>
      <c r="AY62" s="103"/>
    </row>
    <row r="63" spans="1:51">
      <c r="A63" s="274" t="s">
        <v>52</v>
      </c>
      <c r="B63" s="275">
        <f t="shared" si="66"/>
        <v>93</v>
      </c>
      <c r="C63" s="275">
        <f t="shared" si="67"/>
        <v>196</v>
      </c>
      <c r="D63" s="275">
        <f t="shared" si="68"/>
        <v>203</v>
      </c>
      <c r="E63" s="275">
        <f t="shared" si="69"/>
        <v>244</v>
      </c>
      <c r="F63" s="275">
        <f t="shared" si="70"/>
        <v>321</v>
      </c>
      <c r="G63" s="275">
        <f t="shared" si="71"/>
        <v>168</v>
      </c>
      <c r="H63" s="275">
        <f t="shared" si="72"/>
        <v>394</v>
      </c>
      <c r="I63" s="275">
        <f t="shared" si="73"/>
        <v>142</v>
      </c>
      <c r="J63" s="275">
        <f t="shared" si="74"/>
        <v>87</v>
      </c>
      <c r="K63" s="275">
        <f t="shared" si="75"/>
        <v>114</v>
      </c>
      <c r="L63" s="275">
        <f t="shared" si="76"/>
        <v>67</v>
      </c>
      <c r="M63" s="275">
        <f t="shared" si="77"/>
        <v>205</v>
      </c>
      <c r="N63" s="275">
        <f t="shared" si="15"/>
        <v>2234</v>
      </c>
      <c r="O63" s="276">
        <f t="shared" si="32"/>
        <v>0.16965718464761961</v>
      </c>
      <c r="P63" s="108"/>
      <c r="Q63" s="274" t="s">
        <v>52</v>
      </c>
      <c r="R63" s="277">
        <f t="shared" si="51"/>
        <v>8.6228477650134902E-2</v>
      </c>
      <c r="S63" s="277">
        <f t="shared" si="52"/>
        <v>0.17670711696929262</v>
      </c>
      <c r="T63" s="277">
        <f t="shared" si="53"/>
        <v>0.16980627028473919</v>
      </c>
      <c r="U63" s="277">
        <f t="shared" si="54"/>
        <v>0.2506033995789041</v>
      </c>
      <c r="V63" s="277">
        <f t="shared" si="55"/>
        <v>0.26452628369413839</v>
      </c>
      <c r="W63" s="277">
        <f t="shared" si="56"/>
        <v>0.13204225352112675</v>
      </c>
      <c r="X63" s="277">
        <f t="shared" si="57"/>
        <v>0.35945297461021247</v>
      </c>
      <c r="Y63" s="277">
        <f t="shared" si="58"/>
        <v>0.19940739492494136</v>
      </c>
      <c r="Z63" s="277">
        <f t="shared" si="59"/>
        <v>7.837979062685814E-2</v>
      </c>
      <c r="AA63" s="277">
        <f t="shared" si="60"/>
        <v>9.8401408693850764E-2</v>
      </c>
      <c r="AB63" s="277">
        <f t="shared" si="61"/>
        <v>5.5893418758498722E-2</v>
      </c>
      <c r="AC63" s="277">
        <f t="shared" si="62"/>
        <v>0.19530319630352974</v>
      </c>
      <c r="AD63" s="277">
        <f t="shared" si="63"/>
        <v>0.16965718464761961</v>
      </c>
      <c r="AE63" s="356"/>
      <c r="AF63" s="236"/>
      <c r="AG63" s="236"/>
      <c r="AH63" s="236"/>
      <c r="AI63" s="237"/>
      <c r="AJ63" s="236"/>
      <c r="AK63" s="236"/>
      <c r="AL63" s="236"/>
      <c r="AM63" s="236"/>
      <c r="AN63" s="236"/>
      <c r="AO63" s="236"/>
      <c r="AP63" s="236"/>
      <c r="AQ63" s="236"/>
      <c r="AR63" s="236"/>
      <c r="AS63" s="236"/>
      <c r="AT63" s="236"/>
      <c r="AU63" s="236"/>
      <c r="AV63" s="236"/>
      <c r="AW63" s="248"/>
      <c r="AX63" s="236"/>
      <c r="AY63" s="236"/>
    </row>
    <row r="64" spans="1:51">
      <c r="A64" s="274" t="s">
        <v>109</v>
      </c>
      <c r="B64" s="275">
        <f t="shared" si="66"/>
        <v>159</v>
      </c>
      <c r="C64" s="275">
        <f t="shared" si="67"/>
        <v>173</v>
      </c>
      <c r="D64" s="275">
        <f t="shared" si="68"/>
        <v>156</v>
      </c>
      <c r="E64" s="275">
        <f t="shared" si="69"/>
        <v>145</v>
      </c>
      <c r="F64" s="275">
        <f t="shared" si="70"/>
        <v>101</v>
      </c>
      <c r="G64" s="275">
        <f t="shared" si="71"/>
        <v>146</v>
      </c>
      <c r="H64" s="275">
        <f t="shared" si="72"/>
        <v>116</v>
      </c>
      <c r="I64" s="275">
        <f t="shared" si="73"/>
        <v>103</v>
      </c>
      <c r="J64" s="275">
        <f t="shared" si="74"/>
        <v>182</v>
      </c>
      <c r="K64" s="275">
        <f t="shared" si="75"/>
        <v>109</v>
      </c>
      <c r="L64" s="275">
        <f t="shared" si="76"/>
        <v>199</v>
      </c>
      <c r="M64" s="275">
        <f t="shared" si="77"/>
        <v>158</v>
      </c>
      <c r="N64" s="275">
        <f t="shared" si="15"/>
        <v>1747</v>
      </c>
      <c r="O64" s="276">
        <f t="shared" si="32"/>
        <v>0.13267282971324593</v>
      </c>
      <c r="Q64" s="274" t="s">
        <v>109</v>
      </c>
      <c r="R64" s="277">
        <f t="shared" si="51"/>
        <v>0.14742288114377905</v>
      </c>
      <c r="S64" s="277">
        <f t="shared" si="52"/>
        <v>0.15597107773310012</v>
      </c>
      <c r="T64" s="277">
        <f t="shared" si="53"/>
        <v>0.13049151805132667</v>
      </c>
      <c r="U64" s="277">
        <f t="shared" si="54"/>
        <v>0.14892415138910287</v>
      </c>
      <c r="V64" s="277">
        <f t="shared" si="55"/>
        <v>8.3231011380398678E-2</v>
      </c>
      <c r="W64" s="277">
        <f t="shared" si="56"/>
        <v>0.1147510060362173</v>
      </c>
      <c r="X64" s="277">
        <f t="shared" si="57"/>
        <v>0.10582879455529098</v>
      </c>
      <c r="Y64" s="277">
        <f t="shared" si="58"/>
        <v>0.14464057519203494</v>
      </c>
      <c r="Z64" s="277">
        <f t="shared" si="59"/>
        <v>0.16396691832285265</v>
      </c>
      <c r="AA64" s="277">
        <f t="shared" si="60"/>
        <v>9.4085557435348549E-2</v>
      </c>
      <c r="AB64" s="277">
        <f t="shared" si="61"/>
        <v>0.16601179601404842</v>
      </c>
      <c r="AC64" s="277">
        <f t="shared" si="62"/>
        <v>0.15052636593150096</v>
      </c>
      <c r="AD64" s="277">
        <f t="shared" si="63"/>
        <v>0.13267282971324593</v>
      </c>
      <c r="AE64" s="356"/>
      <c r="AF64" s="236"/>
      <c r="AG64" s="236"/>
      <c r="AH64" s="236"/>
      <c r="AI64" s="236"/>
      <c r="AJ64" s="236"/>
      <c r="AK64" s="237"/>
      <c r="AL64" s="237"/>
      <c r="AM64" s="237"/>
      <c r="AN64" s="237"/>
      <c r="AO64" s="237"/>
      <c r="AP64" s="237"/>
      <c r="AQ64" s="237"/>
      <c r="AR64" s="237"/>
      <c r="AS64" s="236"/>
      <c r="AT64" s="236"/>
      <c r="AU64" s="236"/>
      <c r="AV64" s="236"/>
      <c r="AW64" s="248"/>
      <c r="AX64" s="236"/>
      <c r="AY64" s="236"/>
    </row>
    <row r="65" spans="1:51" s="236" customFormat="1">
      <c r="A65" s="274" t="s">
        <v>162</v>
      </c>
      <c r="B65" s="275">
        <v>64</v>
      </c>
      <c r="C65" s="275">
        <v>61</v>
      </c>
      <c r="D65" s="275">
        <v>93</v>
      </c>
      <c r="E65" s="275">
        <v>56</v>
      </c>
      <c r="F65" s="275">
        <v>57</v>
      </c>
      <c r="G65" s="275">
        <v>66</v>
      </c>
      <c r="H65" s="275">
        <v>66</v>
      </c>
      <c r="I65" s="275">
        <v>32</v>
      </c>
      <c r="J65" s="275">
        <v>55</v>
      </c>
      <c r="K65" s="275">
        <v>43</v>
      </c>
      <c r="L65" s="275">
        <v>75</v>
      </c>
      <c r="M65" s="275">
        <v>24</v>
      </c>
      <c r="N65" s="275">
        <f t="shared" si="15"/>
        <v>692</v>
      </c>
      <c r="O65" s="276">
        <f t="shared" si="32"/>
        <v>5.2552717894428273E-2</v>
      </c>
      <c r="P65" s="108"/>
      <c r="Q65" s="274" t="s">
        <v>162</v>
      </c>
      <c r="R65" s="285">
        <f t="shared" si="51"/>
        <v>5.9340027630200361E-2</v>
      </c>
      <c r="S65" s="285">
        <f t="shared" si="52"/>
        <v>5.499558232207577E-2</v>
      </c>
      <c r="T65" s="285">
        <f t="shared" si="53"/>
        <v>7.7793020376752439E-2</v>
      </c>
      <c r="U65" s="285">
        <f t="shared" si="54"/>
        <v>5.7515534329584554E-2</v>
      </c>
      <c r="V65" s="285">
        <f t="shared" si="55"/>
        <v>4.6971956917650742E-2</v>
      </c>
      <c r="W65" s="285">
        <f t="shared" si="56"/>
        <v>5.1873742454728373E-2</v>
      </c>
      <c r="X65" s="285">
        <f t="shared" si="57"/>
        <v>6.0212934833182796E-2</v>
      </c>
      <c r="Y65" s="285">
        <f t="shared" si="58"/>
        <v>4.4936877729564249E-2</v>
      </c>
      <c r="Z65" s="285">
        <f t="shared" si="59"/>
        <v>4.9550442350312612E-2</v>
      </c>
      <c r="AA65" s="285">
        <f t="shared" si="60"/>
        <v>3.711632082311915E-2</v>
      </c>
      <c r="AB65" s="285">
        <f t="shared" si="61"/>
        <v>6.2567259804289607E-2</v>
      </c>
      <c r="AC65" s="285">
        <f t="shared" si="62"/>
        <v>2.2864764445291286E-2</v>
      </c>
      <c r="AD65" s="285">
        <f t="shared" si="63"/>
        <v>5.2552717894428273E-2</v>
      </c>
      <c r="AE65" s="356"/>
      <c r="AI65" s="103"/>
      <c r="AW65" s="248"/>
    </row>
    <row r="66" spans="1:51" s="236" customFormat="1">
      <c r="A66" s="274" t="s">
        <v>104</v>
      </c>
      <c r="B66" s="275">
        <f>B72-B65-B34</f>
        <v>194</v>
      </c>
      <c r="C66" s="275">
        <f t="shared" ref="C66:M66" si="78">C72-C65-C34</f>
        <v>143</v>
      </c>
      <c r="D66" s="275">
        <f t="shared" si="78"/>
        <v>151</v>
      </c>
      <c r="E66" s="275">
        <f t="shared" si="78"/>
        <v>98</v>
      </c>
      <c r="F66" s="275">
        <f t="shared" si="78"/>
        <v>116</v>
      </c>
      <c r="G66" s="275">
        <f t="shared" si="78"/>
        <v>258</v>
      </c>
      <c r="H66" s="275">
        <f t="shared" si="78"/>
        <v>694</v>
      </c>
      <c r="I66" s="275">
        <f t="shared" si="78"/>
        <v>137</v>
      </c>
      <c r="J66" s="275">
        <f t="shared" si="78"/>
        <v>161</v>
      </c>
      <c r="K66" s="275">
        <f t="shared" si="78"/>
        <v>132</v>
      </c>
      <c r="L66" s="275">
        <f t="shared" si="78"/>
        <v>213</v>
      </c>
      <c r="M66" s="275">
        <f t="shared" si="78"/>
        <v>202</v>
      </c>
      <c r="N66" s="275">
        <f t="shared" si="15"/>
        <v>2499</v>
      </c>
      <c r="O66" s="276">
        <f t="shared" si="32"/>
        <v>0.18978214164476337</v>
      </c>
      <c r="P66" s="108"/>
      <c r="Q66" s="274" t="s">
        <v>104</v>
      </c>
      <c r="R66" s="285">
        <f t="shared" si="51"/>
        <v>0.17987445875404484</v>
      </c>
      <c r="S66" s="285">
        <f t="shared" si="52"/>
        <v>0.12892407003371861</v>
      </c>
      <c r="T66" s="285">
        <f t="shared" si="53"/>
        <v>0.12630909760096362</v>
      </c>
      <c r="U66" s="285">
        <f t="shared" si="54"/>
        <v>0.10065218507677297</v>
      </c>
      <c r="V66" s="285">
        <f t="shared" si="55"/>
        <v>9.55920526745173E-2</v>
      </c>
      <c r="W66" s="285">
        <f t="shared" si="56"/>
        <v>0.2027791750503018</v>
      </c>
      <c r="X66" s="285">
        <f t="shared" si="57"/>
        <v>0.63314813294286154</v>
      </c>
      <c r="Y66" s="285">
        <f t="shared" si="58"/>
        <v>0.19238600777969694</v>
      </c>
      <c r="Z66" s="285">
        <f t="shared" si="59"/>
        <v>0.14504765851636967</v>
      </c>
      <c r="AA66" s="285">
        <f t="shared" si="60"/>
        <v>0.11393847322445878</v>
      </c>
      <c r="AB66" s="285">
        <f t="shared" si="61"/>
        <v>0.17769101784418248</v>
      </c>
      <c r="AC66" s="285">
        <f t="shared" si="62"/>
        <v>0.19244510074786836</v>
      </c>
      <c r="AD66" s="285">
        <f t="shared" si="63"/>
        <v>0.18978214164476337</v>
      </c>
      <c r="AE66" s="356"/>
      <c r="AF66" s="237"/>
      <c r="AG66" s="237"/>
      <c r="AH66" s="237"/>
      <c r="AI66" s="103"/>
      <c r="AK66" s="103"/>
      <c r="AL66" s="103"/>
      <c r="AM66" s="103"/>
      <c r="AN66" s="103"/>
      <c r="AO66" s="103"/>
      <c r="AP66" s="103"/>
      <c r="AQ66" s="103"/>
      <c r="AR66" s="103"/>
      <c r="AS66" s="237"/>
      <c r="AT66" s="237"/>
      <c r="AU66" s="237"/>
      <c r="AV66" s="237"/>
      <c r="AW66" s="247"/>
      <c r="AX66" s="237"/>
      <c r="AY66" s="237"/>
    </row>
    <row r="67" spans="1:51" s="236" customFormat="1" ht="13.8">
      <c r="A67" s="111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3"/>
      <c r="O67" s="108"/>
      <c r="P67" s="108"/>
      <c r="Q67" s="111"/>
      <c r="R67" s="114"/>
      <c r="S67" s="114"/>
      <c r="T67" s="114"/>
      <c r="U67" s="114"/>
      <c r="V67" s="114"/>
      <c r="W67" s="114"/>
      <c r="X67" s="114"/>
      <c r="Y67" s="114"/>
      <c r="Z67" s="114"/>
      <c r="AA67" s="114"/>
      <c r="AB67" s="114"/>
      <c r="AC67" s="114"/>
      <c r="AD67" s="114"/>
      <c r="AE67" s="356"/>
      <c r="AI67" s="103"/>
      <c r="AJ67" s="237"/>
      <c r="AK67" s="103"/>
      <c r="AL67" s="103"/>
      <c r="AM67" s="103"/>
      <c r="AN67" s="103"/>
      <c r="AO67" s="103"/>
      <c r="AP67" s="103"/>
      <c r="AQ67" s="103"/>
      <c r="AR67" s="103"/>
      <c r="AW67" s="248"/>
    </row>
    <row r="68" spans="1:51" s="237" customFormat="1">
      <c r="A68" s="115" t="s">
        <v>64</v>
      </c>
      <c r="B68" s="109">
        <f>B17+B27+B35+B45+B41+B48+B38+B57+B44+B55+B51+B56+B60+B61+B54+B63+B64+B62+B65+B66+B52+B53</f>
        <v>107853</v>
      </c>
      <c r="C68" s="109">
        <f t="shared" ref="C68:M68" si="79">C17+C27+C35+C45+C41+C48+C38+C57+C44+C55+C51+C56+C60+C61+C54+C63+C64+C62+C65+C66+C52+C53</f>
        <v>110918</v>
      </c>
      <c r="D68" s="109">
        <f t="shared" si="79"/>
        <v>119548</v>
      </c>
      <c r="E68" s="109">
        <f t="shared" si="79"/>
        <v>97365</v>
      </c>
      <c r="F68" s="109">
        <f>F17+F27+F35+F45+F41+F48+F38+F57+F44+F55+F51+F56+F60+F61+F54+F63+F64+F62+F65+F66+F52+F53</f>
        <v>121349</v>
      </c>
      <c r="G68" s="109">
        <f t="shared" si="79"/>
        <v>127232</v>
      </c>
      <c r="H68" s="109">
        <f t="shared" si="79"/>
        <v>109611</v>
      </c>
      <c r="I68" s="109">
        <f t="shared" si="79"/>
        <v>71211</v>
      </c>
      <c r="J68" s="109">
        <f t="shared" si="79"/>
        <v>110998</v>
      </c>
      <c r="K68" s="109">
        <f t="shared" si="79"/>
        <v>115852</v>
      </c>
      <c r="L68" s="109">
        <f t="shared" si="79"/>
        <v>119871</v>
      </c>
      <c r="M68" s="109">
        <f t="shared" si="79"/>
        <v>104965</v>
      </c>
      <c r="N68" s="109">
        <f>SUM(B68:M68)</f>
        <v>1316773</v>
      </c>
      <c r="O68" s="108"/>
      <c r="P68" s="108"/>
      <c r="Q68" s="115" t="s">
        <v>64</v>
      </c>
      <c r="R68" s="110">
        <f>B68/B$68*100</f>
        <v>100</v>
      </c>
      <c r="S68" s="110">
        <f>C68/C$68*100</f>
        <v>100</v>
      </c>
      <c r="T68" s="110">
        <f>D68/D$68*100</f>
        <v>100</v>
      </c>
      <c r="U68" s="110">
        <f>E68/E$68*100</f>
        <v>100</v>
      </c>
      <c r="V68" s="110">
        <f>F68/F$68*100</f>
        <v>100</v>
      </c>
      <c r="W68" s="110">
        <f t="shared" ref="W68" si="80">G68/G$68*100</f>
        <v>100</v>
      </c>
      <c r="X68" s="110">
        <f t="shared" ref="X68:Y68" si="81">H68/H$68*100</f>
        <v>100</v>
      </c>
      <c r="Y68" s="110">
        <f t="shared" si="81"/>
        <v>100</v>
      </c>
      <c r="Z68" s="110">
        <f t="shared" ref="Z68:AD68" si="82">J68/J$68*100</f>
        <v>100</v>
      </c>
      <c r="AA68" s="110">
        <f t="shared" si="82"/>
        <v>100</v>
      </c>
      <c r="AB68" s="110">
        <f t="shared" si="82"/>
        <v>100</v>
      </c>
      <c r="AC68" s="110">
        <f t="shared" si="82"/>
        <v>100</v>
      </c>
      <c r="AD68" s="110">
        <f t="shared" si="82"/>
        <v>100</v>
      </c>
      <c r="AF68" s="103"/>
      <c r="AG68" s="103"/>
      <c r="AH68" s="103"/>
      <c r="AI68" s="103"/>
      <c r="AJ68" s="236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/>
      <c r="AU68" s="103"/>
      <c r="AV68" s="121"/>
      <c r="AW68" s="121"/>
      <c r="AX68" s="103"/>
      <c r="AY68" s="103"/>
    </row>
    <row r="69" spans="1:51" s="236" customFormat="1">
      <c r="A69" s="116" t="s">
        <v>173</v>
      </c>
      <c r="B69" s="117"/>
      <c r="C69" s="118"/>
      <c r="D69" s="117"/>
      <c r="E69" s="118"/>
      <c r="F69" s="118"/>
      <c r="G69" s="117"/>
      <c r="H69" s="118"/>
      <c r="I69" s="117"/>
      <c r="J69" s="118"/>
      <c r="K69" s="118"/>
      <c r="L69" s="119"/>
      <c r="M69" s="119"/>
      <c r="N69" s="119"/>
      <c r="O69" s="119"/>
      <c r="P69" s="119"/>
      <c r="Q69" s="116" t="s">
        <v>111</v>
      </c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/>
      <c r="AU69" s="103"/>
      <c r="AV69" s="121"/>
      <c r="AW69" s="121"/>
      <c r="AX69" s="103"/>
      <c r="AY69" s="103"/>
    </row>
    <row r="70" spans="1:51" ht="13.8">
      <c r="A70" s="212" t="s">
        <v>170</v>
      </c>
      <c r="B70" s="229"/>
      <c r="C70" s="229"/>
      <c r="D70" s="229"/>
      <c r="E70" s="229"/>
      <c r="F70" s="229"/>
      <c r="G70" s="229"/>
      <c r="H70" s="229"/>
      <c r="I70" s="229"/>
      <c r="J70" s="107"/>
      <c r="K70" s="107"/>
      <c r="L70" s="107"/>
      <c r="M70" s="120"/>
      <c r="N70" s="120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  <c r="AB70" s="108"/>
      <c r="AC70" s="108"/>
      <c r="AD70" s="108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/>
      <c r="AU70" s="103"/>
    </row>
    <row r="71" spans="1:51" ht="15.75" hidden="1" customHeight="1">
      <c r="A71" s="78" t="s">
        <v>99</v>
      </c>
      <c r="B71" s="79"/>
      <c r="C71" s="79"/>
      <c r="D71" s="79"/>
      <c r="E71" s="79"/>
      <c r="F71" s="79"/>
      <c r="G71" s="79"/>
      <c r="H71" s="79"/>
      <c r="I71" s="79"/>
      <c r="J71" s="79"/>
      <c r="K71" s="79"/>
      <c r="L71" s="79"/>
      <c r="M71" s="79"/>
      <c r="N71" s="76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/>
      <c r="AU71" s="103"/>
    </row>
    <row r="72" spans="1:51" hidden="1">
      <c r="A72" s="106" t="s">
        <v>168</v>
      </c>
      <c r="B72" s="249">
        <f>VLOOKUP($A72,$AJ:$AW,3,FALSE)</f>
        <v>275</v>
      </c>
      <c r="C72" s="249">
        <f>VLOOKUP($A72,$AJ:$AW,4,FALSE)</f>
        <v>230</v>
      </c>
      <c r="D72" s="249">
        <f>VLOOKUP($A72,$AJ:$AW,5,FALSE)</f>
        <v>272</v>
      </c>
      <c r="E72" s="106">
        <f>VLOOKUP($A72,$AJ:$AW,6,FALSE)</f>
        <v>176</v>
      </c>
      <c r="F72" s="249">
        <f>VLOOKUP($A72,$AJ:$AW,7,FALSE)</f>
        <v>235</v>
      </c>
      <c r="G72" s="249">
        <f>VLOOKUP($A72,$AJ:$AW,8,FALSE)</f>
        <v>359</v>
      </c>
      <c r="H72" s="249">
        <f>VLOOKUP($A72,$AJ:$AW,9,FALSE)</f>
        <v>795</v>
      </c>
      <c r="I72" s="249">
        <f>VLOOKUP($A72,$AJ:$AW,10,FALSE)</f>
        <v>178</v>
      </c>
      <c r="J72" s="249">
        <f>VLOOKUP($A72,$AJ:$AW,11,FALSE)</f>
        <v>241</v>
      </c>
      <c r="K72" s="249">
        <f>VLOOKUP($A72,$AJ:$AW,12,FALSE)</f>
        <v>209</v>
      </c>
      <c r="L72" s="249">
        <f>VLOOKUP($A72,$AJ:$AW,13,FALSE)</f>
        <v>314</v>
      </c>
      <c r="M72" s="249">
        <f>VLOOKUP($A72,$AJ:$AW,14,FALSE)</f>
        <v>246</v>
      </c>
      <c r="N72" s="122">
        <f>SUM(B72:M72)</f>
        <v>3530</v>
      </c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/>
      <c r="AU72" s="103"/>
    </row>
    <row r="73" spans="1:51" hidden="1">
      <c r="B73" s="76"/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11">
        <f t="shared" ref="N73" si="83">SUM(B73:K73)</f>
        <v>0</v>
      </c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/>
      <c r="AU73" s="103"/>
    </row>
    <row r="74" spans="1:51" hidden="1">
      <c r="A74" s="11" t="s">
        <v>125</v>
      </c>
      <c r="B74" s="11">
        <f t="shared" ref="B74:M74" si="84">B75-B76</f>
        <v>7575</v>
      </c>
      <c r="C74" s="11">
        <f t="shared" si="84"/>
        <v>5900</v>
      </c>
      <c r="D74" s="11">
        <f t="shared" si="84"/>
        <v>7432</v>
      </c>
      <c r="E74" s="11">
        <f t="shared" si="84"/>
        <v>7141</v>
      </c>
      <c r="F74" s="11">
        <f t="shared" si="84"/>
        <v>8525</v>
      </c>
      <c r="G74" s="11">
        <f t="shared" si="84"/>
        <v>8393</v>
      </c>
      <c r="H74" s="11">
        <f t="shared" si="84"/>
        <v>8122</v>
      </c>
      <c r="I74" s="11">
        <f t="shared" si="84"/>
        <v>4468</v>
      </c>
      <c r="J74" s="11">
        <f t="shared" si="84"/>
        <v>8252</v>
      </c>
      <c r="K74" s="11">
        <f>K75-K76</f>
        <v>9039</v>
      </c>
      <c r="L74" s="11">
        <f t="shared" si="84"/>
        <v>9134</v>
      </c>
      <c r="M74" s="11">
        <f t="shared" si="84"/>
        <v>8173</v>
      </c>
      <c r="N74" s="100">
        <f t="shared" ref="N74:N76" si="85">SUM(B74:M74)</f>
        <v>92154</v>
      </c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/>
      <c r="AU74" s="103"/>
    </row>
    <row r="75" spans="1:51" hidden="1">
      <c r="A75" s="106" t="s">
        <v>61</v>
      </c>
      <c r="B75" s="249">
        <f>VLOOKUP($A75,$AJ:$AW,3,FALSE)</f>
        <v>7871</v>
      </c>
      <c r="C75" s="249">
        <f>VLOOKUP($A75,$AJ:$AW,4,FALSE)</f>
        <v>6282</v>
      </c>
      <c r="D75" s="249">
        <f>VLOOKUP($A75,$AJ:$AW,5,FALSE)</f>
        <v>7825</v>
      </c>
      <c r="E75" s="106">
        <f>VLOOKUP($A75,$AJ:$AW,6,FALSE)</f>
        <v>7380</v>
      </c>
      <c r="F75" s="249">
        <f>VLOOKUP($A75,$AJ:$AW,7,FALSE)</f>
        <v>8832</v>
      </c>
      <c r="G75" s="249">
        <f>VLOOKUP($A75,$AJ:$AW,8,FALSE)</f>
        <v>8580</v>
      </c>
      <c r="H75" s="249">
        <f>VLOOKUP($A75,$AJ:$AW,9,FALSE)</f>
        <v>8264</v>
      </c>
      <c r="I75" s="249">
        <f>VLOOKUP($A75,$AJ:$AW,10,FALSE)</f>
        <v>4701</v>
      </c>
      <c r="J75" s="249">
        <f>VLOOKUP($A75,$AJ:$AW,11,FALSE)</f>
        <v>8505</v>
      </c>
      <c r="K75" s="249">
        <f>VLOOKUP($A75,$AJ:$AW,12,FALSE)</f>
        <v>9284</v>
      </c>
      <c r="L75" s="249">
        <f>VLOOKUP($A75,$AJ:$AW,13,FALSE)</f>
        <v>9435</v>
      </c>
      <c r="M75" s="249">
        <f>VLOOKUP($A75,$AJ:$AW,14,FALSE)</f>
        <v>8441</v>
      </c>
      <c r="N75" s="122">
        <f t="shared" si="85"/>
        <v>95400</v>
      </c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/>
      <c r="AU75" s="103"/>
    </row>
    <row r="76" spans="1:51" hidden="1">
      <c r="A76" s="123" t="s">
        <v>116</v>
      </c>
      <c r="B76" s="123">
        <v>296</v>
      </c>
      <c r="C76" s="123">
        <v>382</v>
      </c>
      <c r="D76" s="123">
        <v>393</v>
      </c>
      <c r="E76" s="123">
        <v>239</v>
      </c>
      <c r="F76" s="123">
        <v>307</v>
      </c>
      <c r="G76" s="123">
        <v>187</v>
      </c>
      <c r="H76" s="123">
        <v>142</v>
      </c>
      <c r="I76" s="123">
        <v>233</v>
      </c>
      <c r="J76" s="123">
        <v>253</v>
      </c>
      <c r="K76" s="123">
        <v>245</v>
      </c>
      <c r="L76" s="123">
        <v>301</v>
      </c>
      <c r="M76" s="123">
        <v>268</v>
      </c>
      <c r="N76" s="124">
        <f t="shared" si="85"/>
        <v>3246</v>
      </c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/>
      <c r="AU76" s="103"/>
    </row>
    <row r="77" spans="1:51" hidden="1">
      <c r="D77" s="103">
        <v>393</v>
      </c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/>
      <c r="AU77" s="103"/>
    </row>
    <row r="78" spans="1:51" hidden="1">
      <c r="A78" s="11" t="s">
        <v>164</v>
      </c>
      <c r="B78" s="76">
        <f>B79-B80</f>
        <v>3460</v>
      </c>
      <c r="C78" s="11">
        <f t="shared" ref="C78:J78" si="86">C79-C80</f>
        <v>4732</v>
      </c>
      <c r="D78" s="11">
        <f t="shared" si="86"/>
        <v>7041</v>
      </c>
      <c r="E78" s="11">
        <f t="shared" si="86"/>
        <v>3734</v>
      </c>
      <c r="F78" s="11">
        <f t="shared" si="86"/>
        <v>5191</v>
      </c>
      <c r="G78" s="11">
        <f t="shared" si="86"/>
        <v>5900</v>
      </c>
      <c r="H78" s="11">
        <f t="shared" si="86"/>
        <v>5120</v>
      </c>
      <c r="I78" s="11">
        <f t="shared" si="86"/>
        <v>3345</v>
      </c>
      <c r="J78" s="11">
        <f t="shared" si="86"/>
        <v>4794</v>
      </c>
      <c r="K78" s="11">
        <f>K79-K80</f>
        <v>5375</v>
      </c>
      <c r="L78" s="11">
        <f t="shared" ref="L78:M78" si="87">L79-L80</f>
        <v>3803</v>
      </c>
      <c r="M78" s="11">
        <f t="shared" si="87"/>
        <v>3388</v>
      </c>
      <c r="N78" s="100">
        <f t="shared" ref="N78:N80" si="88">SUM(B78:M78)</f>
        <v>55883</v>
      </c>
    </row>
    <row r="79" spans="1:51" hidden="1">
      <c r="A79" s="106" t="s">
        <v>44</v>
      </c>
      <c r="B79" s="249">
        <f>VLOOKUP($A79,$AJ:$AW,3,FALSE)</f>
        <v>3843</v>
      </c>
      <c r="C79" s="249">
        <f>VLOOKUP($A79,$AJ:$AW,4,FALSE)</f>
        <v>5196</v>
      </c>
      <c r="D79" s="249">
        <f>VLOOKUP($A79,$AJ:$AW,5,FALSE)</f>
        <v>7698</v>
      </c>
      <c r="E79" s="106">
        <f>VLOOKUP($A79,$AJ:$AW,6,FALSE)</f>
        <v>4259</v>
      </c>
      <c r="F79" s="249">
        <f>VLOOKUP($A79,$AJ:$AW,7,FALSE)</f>
        <v>5718</v>
      </c>
      <c r="G79" s="249">
        <f>VLOOKUP($A79,$AJ:$AW,8,FALSE)</f>
        <v>6552</v>
      </c>
      <c r="H79" s="249">
        <f>VLOOKUP($A79,$AJ:$AW,9,FALSE)</f>
        <v>5549</v>
      </c>
      <c r="I79" s="249">
        <f>VLOOKUP($A79,$AJ:$AW,10,FALSE)</f>
        <v>3509</v>
      </c>
      <c r="J79" s="249">
        <f>VLOOKUP($A79,$AJ:$AW,11,FALSE)</f>
        <v>5280</v>
      </c>
      <c r="K79" s="249">
        <f>VLOOKUP($A79,$AJ:$AW,12,FALSE)</f>
        <v>5845</v>
      </c>
      <c r="L79" s="249">
        <f>VLOOKUP($A79,$AJ:$AW,13,FALSE)</f>
        <v>4418</v>
      </c>
      <c r="M79" s="249">
        <f>VLOOKUP($A79,$AJ:$AW,14,FALSE)</f>
        <v>4053</v>
      </c>
      <c r="N79" s="122">
        <f t="shared" si="88"/>
        <v>61920</v>
      </c>
    </row>
    <row r="80" spans="1:51" hidden="1">
      <c r="A80" s="123" t="s">
        <v>155</v>
      </c>
      <c r="B80" s="306">
        <v>383</v>
      </c>
      <c r="C80" s="306">
        <v>464</v>
      </c>
      <c r="D80" s="306">
        <v>657</v>
      </c>
      <c r="E80" s="306">
        <v>525</v>
      </c>
      <c r="F80" s="306">
        <v>527</v>
      </c>
      <c r="G80" s="306">
        <v>652</v>
      </c>
      <c r="H80" s="306">
        <v>429</v>
      </c>
      <c r="I80" s="306">
        <v>164</v>
      </c>
      <c r="J80" s="306">
        <v>486</v>
      </c>
      <c r="K80" s="306">
        <v>470</v>
      </c>
      <c r="L80" s="306">
        <v>615</v>
      </c>
      <c r="M80" s="306">
        <v>665</v>
      </c>
      <c r="N80" s="124">
        <f t="shared" si="88"/>
        <v>6037</v>
      </c>
    </row>
    <row r="81" spans="1:8" hidden="1"/>
    <row r="82" spans="1:8" ht="13.8" hidden="1">
      <c r="A82" s="123" t="s">
        <v>154</v>
      </c>
      <c r="B82" s="94"/>
      <c r="C82" s="94"/>
      <c r="D82" s="94"/>
      <c r="E82" s="94"/>
      <c r="F82" s="94"/>
      <c r="G82" s="94"/>
      <c r="H82" s="94"/>
    </row>
    <row r="83" spans="1:8" hidden="1">
      <c r="A83" s="106" t="s">
        <v>127</v>
      </c>
    </row>
    <row r="84" spans="1:8" hidden="1"/>
    <row r="85" spans="1:8" hidden="1"/>
    <row r="86" spans="1:8" hidden="1"/>
    <row r="87" spans="1:8" hidden="1"/>
    <row r="88" spans="1:8" hidden="1"/>
    <row r="89" spans="1:8" hidden="1"/>
  </sheetData>
  <mergeCells count="4">
    <mergeCell ref="Q11:X11"/>
    <mergeCell ref="A12:G12"/>
    <mergeCell ref="Q12:X12"/>
    <mergeCell ref="A14:F14"/>
  </mergeCells>
  <phoneticPr fontId="6" type="noConversion"/>
  <pageMargins left="0.70866141732283472" right="0.70866141732283472" top="0.27559055118110237" bottom="0.43307086614173229" header="0.15748031496062992" footer="0.19685039370078741"/>
  <pageSetup paperSize="9" scale="68" orientation="landscape" r:id="rId1"/>
  <headerFooter>
    <oddFooter>&amp;L&amp;"Trebuchet MS,Grassetto"&amp;14ANFIA - Studi e statistiche</oddFooter>
  </headerFooter>
  <colBreaks count="1" manualBreakCount="1">
    <brk id="16" max="1048575" man="1"/>
  </colBreaks>
  <ignoredErrors>
    <ignoredError sqref="B20:M20 B45:M45 B48:M48 B57:M57 N35:O35 N73 N77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254DB-3076-42DC-9EC2-744FCBD80AEE}">
  <dimension ref="A1:AZ81"/>
  <sheetViews>
    <sheetView showGridLines="0" showZeros="0" zoomScaleNormal="100" workbookViewId="0">
      <selection activeCell="AG18" sqref="AG18"/>
    </sheetView>
  </sheetViews>
  <sheetFormatPr defaultColWidth="9.33203125" defaultRowHeight="13.2"/>
  <cols>
    <col min="1" max="1" width="24.44140625" style="11" customWidth="1"/>
    <col min="2" max="13" width="10.44140625" style="11" customWidth="1"/>
    <col min="14" max="14" width="11.44140625" style="11" customWidth="1"/>
    <col min="15" max="15" width="6.6640625" style="11" customWidth="1"/>
    <col min="16" max="16" width="3.44140625" style="11" customWidth="1"/>
    <col min="17" max="17" width="23.33203125" style="11" customWidth="1"/>
    <col min="18" max="29" width="9.88671875" style="11" customWidth="1"/>
    <col min="30" max="30" width="7.33203125" style="11" customWidth="1"/>
    <col min="31" max="31" width="9.33203125" style="332" customWidth="1"/>
    <col min="32" max="32" width="9.33203125" style="11" customWidth="1"/>
    <col min="33" max="35" width="9.33203125" style="121"/>
    <col min="36" max="36" width="19" style="121" bestFit="1" customWidth="1"/>
    <col min="37" max="52" width="9.33203125" style="121"/>
    <col min="53" max="16384" width="9.33203125" style="11"/>
  </cols>
  <sheetData>
    <row r="1" spans="1:52" ht="3" customHeight="1"/>
    <row r="2" spans="1:52" ht="3" customHeight="1"/>
    <row r="3" spans="1:52" ht="3" customHeight="1"/>
    <row r="4" spans="1:52" ht="3" customHeight="1"/>
    <row r="5" spans="1:52" ht="3" customHeight="1"/>
    <row r="6" spans="1:52" ht="3" customHeight="1"/>
    <row r="7" spans="1:52" ht="3" customHeight="1"/>
    <row r="8" spans="1:52" ht="3" customHeight="1"/>
    <row r="9" spans="1:52" ht="13.8">
      <c r="B9"/>
      <c r="C9"/>
      <c r="D9"/>
      <c r="E9"/>
      <c r="F9"/>
      <c r="G9"/>
      <c r="H9" s="95"/>
    </row>
    <row r="11" spans="1:52" s="81" customFormat="1" ht="16.2">
      <c r="A11" s="160" t="s">
        <v>165</v>
      </c>
      <c r="B11" s="194"/>
      <c r="C11" s="194"/>
      <c r="D11" s="194"/>
      <c r="E11" s="194"/>
      <c r="F11" s="194"/>
      <c r="G11" s="194"/>
      <c r="H11" s="89"/>
      <c r="I11" s="89"/>
      <c r="J11" s="89"/>
      <c r="K11" s="89"/>
      <c r="P11" s="81" t="s">
        <v>110</v>
      </c>
      <c r="Q11" s="394" t="s">
        <v>165</v>
      </c>
      <c r="R11" s="395"/>
      <c r="S11" s="395"/>
      <c r="T11" s="395"/>
      <c r="U11" s="395"/>
      <c r="V11" s="395"/>
      <c r="W11" s="395"/>
      <c r="X11" s="395"/>
      <c r="Y11" s="80"/>
      <c r="Z11" s="80"/>
      <c r="AA11" s="80"/>
      <c r="AD11" s="82"/>
      <c r="AE11" s="333"/>
      <c r="AG11" s="242"/>
      <c r="AH11" s="242"/>
      <c r="AI11" s="242"/>
      <c r="AJ11" s="242"/>
      <c r="AK11" s="242"/>
      <c r="AL11" s="242"/>
      <c r="AM11" s="242"/>
      <c r="AN11" s="242"/>
      <c r="AO11" s="242"/>
      <c r="AP11" s="242"/>
      <c r="AQ11" s="242"/>
      <c r="AR11" s="242"/>
      <c r="AS11" s="242"/>
      <c r="AT11" s="242"/>
      <c r="AU11" s="242"/>
      <c r="AV11" s="242"/>
      <c r="AW11" s="242"/>
      <c r="AX11" s="242"/>
      <c r="AY11" s="242"/>
      <c r="AZ11" s="242"/>
    </row>
    <row r="12" spans="1:52" s="81" customFormat="1" ht="16.2">
      <c r="A12" s="396" t="s">
        <v>166</v>
      </c>
      <c r="B12" s="395"/>
      <c r="C12" s="395"/>
      <c r="D12" s="395"/>
      <c r="E12" s="395"/>
      <c r="F12" s="395"/>
      <c r="G12" s="395"/>
      <c r="H12" s="80"/>
      <c r="I12" s="80"/>
      <c r="J12" s="80"/>
      <c r="K12" s="80"/>
      <c r="Q12" s="396" t="s">
        <v>166</v>
      </c>
      <c r="R12" s="395"/>
      <c r="S12" s="395"/>
      <c r="T12" s="395"/>
      <c r="U12" s="395"/>
      <c r="V12" s="395"/>
      <c r="W12" s="395"/>
      <c r="X12" s="395"/>
      <c r="Y12" s="80"/>
      <c r="Z12" s="80"/>
      <c r="AA12" s="80"/>
      <c r="AE12" s="333"/>
      <c r="AG12" s="242"/>
      <c r="AH12" s="242"/>
      <c r="AI12" s="242"/>
      <c r="AJ12" s="242"/>
      <c r="AK12" s="242"/>
      <c r="AL12" s="242"/>
      <c r="AM12" s="242"/>
      <c r="AN12" s="242"/>
      <c r="AO12" s="242"/>
      <c r="AP12" s="242"/>
      <c r="AQ12" s="242"/>
      <c r="AR12" s="242"/>
      <c r="AS12" s="242"/>
      <c r="AT12" s="242"/>
      <c r="AU12" s="242"/>
      <c r="AV12" s="242"/>
      <c r="AW12" s="242"/>
      <c r="AX12" s="242"/>
      <c r="AY12" s="242"/>
      <c r="AZ12" s="242"/>
    </row>
    <row r="13" spans="1:52" s="9" customFormat="1" ht="14.4">
      <c r="A13" s="180" t="s">
        <v>117</v>
      </c>
      <c r="B13" s="172"/>
      <c r="C13" s="172"/>
      <c r="D13" s="172"/>
      <c r="E13" s="172"/>
      <c r="F13" s="172"/>
      <c r="G13" s="172"/>
      <c r="H13" s="172"/>
      <c r="I13" s="172"/>
      <c r="J13" s="172"/>
      <c r="K13" s="181"/>
      <c r="L13" s="181"/>
      <c r="M13" s="181"/>
      <c r="N13" s="181"/>
      <c r="O13" s="181"/>
      <c r="Q13" s="180" t="s">
        <v>118</v>
      </c>
      <c r="R13" s="166"/>
      <c r="S13" s="166"/>
      <c r="T13" s="166"/>
      <c r="U13" s="166"/>
      <c r="V13" s="166"/>
      <c r="W13" s="166"/>
      <c r="X13" s="166"/>
      <c r="Y13" s="181"/>
      <c r="Z13" s="181"/>
      <c r="AA13" s="181"/>
      <c r="AB13" s="181"/>
      <c r="AC13" s="181"/>
      <c r="AD13" s="181"/>
      <c r="AE13" s="334"/>
      <c r="AG13" s="243"/>
      <c r="AH13" s="243"/>
      <c r="AI13" s="243"/>
      <c r="AJ13" s="243"/>
      <c r="AK13" s="243"/>
      <c r="AL13" s="243"/>
      <c r="AM13" s="243"/>
      <c r="AN13" s="243"/>
      <c r="AO13" s="243"/>
      <c r="AP13" s="243"/>
      <c r="AQ13" s="243"/>
      <c r="AR13" s="243"/>
      <c r="AS13" s="243"/>
      <c r="AT13" s="243"/>
      <c r="AU13" s="243"/>
      <c r="AV13" s="243"/>
      <c r="AW13" s="243"/>
      <c r="AX13" s="243"/>
      <c r="AY13" s="243"/>
      <c r="AZ13" s="243"/>
    </row>
    <row r="14" spans="1:52" s="153" customFormat="1" ht="17.25" customHeight="1">
      <c r="A14" s="397" t="str">
        <f>'Monthly trend by make 2022'!A14:F14</f>
        <v>dati provvisori al 31/12/2023 - provisional data as of December, 2023</v>
      </c>
      <c r="B14" s="397"/>
      <c r="C14" s="397"/>
      <c r="D14" s="397"/>
      <c r="E14" s="397"/>
      <c r="F14" s="397"/>
      <c r="G14" s="168"/>
      <c r="H14" s="169"/>
      <c r="I14" s="168"/>
      <c r="J14" s="169"/>
      <c r="K14" s="169"/>
      <c r="L14" s="169"/>
      <c r="M14" s="169"/>
      <c r="N14" s="168"/>
      <c r="Q14" s="167" t="str">
        <f>A14</f>
        <v>dati provvisori al 31/12/2023 - provisional data as of December, 2023</v>
      </c>
      <c r="R14" s="167"/>
      <c r="S14" s="167"/>
      <c r="T14" s="167"/>
      <c r="U14" s="168"/>
      <c r="V14" s="168"/>
      <c r="W14" s="168"/>
      <c r="X14" s="169"/>
      <c r="Y14" s="168"/>
      <c r="Z14" s="169"/>
      <c r="AA14" s="169"/>
      <c r="AB14" s="169"/>
      <c r="AC14" s="169"/>
      <c r="AD14" s="168"/>
      <c r="AE14" s="332"/>
      <c r="AF14" s="11"/>
      <c r="AG14" s="121"/>
      <c r="AH14" s="121"/>
      <c r="AI14" s="121"/>
      <c r="AJ14" s="121"/>
      <c r="AK14" s="121"/>
      <c r="AL14" s="121"/>
      <c r="AM14" s="121"/>
      <c r="AN14" s="121"/>
      <c r="AO14" s="121"/>
      <c r="AP14" s="121"/>
      <c r="AQ14" s="121"/>
      <c r="AR14" s="121"/>
      <c r="AS14" s="121"/>
      <c r="AT14" s="121"/>
      <c r="AU14" s="121"/>
      <c r="AV14" s="121"/>
      <c r="AW14" s="121"/>
      <c r="AX14" s="121"/>
      <c r="AY14" s="121"/>
      <c r="AZ14" s="121"/>
    </row>
    <row r="15" spans="1:52" ht="17.25" customHeight="1">
      <c r="A15" s="161" t="s">
        <v>27</v>
      </c>
      <c r="B15" s="162" t="s">
        <v>28</v>
      </c>
      <c r="C15" s="162" t="s">
        <v>29</v>
      </c>
      <c r="D15" s="162" t="s">
        <v>30</v>
      </c>
      <c r="E15" s="162" t="s">
        <v>31</v>
      </c>
      <c r="F15" s="162" t="s">
        <v>32</v>
      </c>
      <c r="G15" s="162" t="s">
        <v>33</v>
      </c>
      <c r="H15" s="162" t="s">
        <v>34</v>
      </c>
      <c r="I15" s="162" t="s">
        <v>35</v>
      </c>
      <c r="J15" s="162" t="s">
        <v>92</v>
      </c>
      <c r="K15" s="163" t="s">
        <v>36</v>
      </c>
      <c r="L15" s="163" t="s">
        <v>37</v>
      </c>
      <c r="M15" s="163" t="s">
        <v>38</v>
      </c>
      <c r="N15" s="162" t="s">
        <v>39</v>
      </c>
      <c r="O15" s="162" t="s">
        <v>69</v>
      </c>
      <c r="Q15" s="170" t="s">
        <v>27</v>
      </c>
      <c r="R15" s="162" t="s">
        <v>28</v>
      </c>
      <c r="S15" s="162" t="s">
        <v>29</v>
      </c>
      <c r="T15" s="162" t="s">
        <v>30</v>
      </c>
      <c r="U15" s="162" t="s">
        <v>31</v>
      </c>
      <c r="V15" s="162" t="s">
        <v>32</v>
      </c>
      <c r="W15" s="162" t="s">
        <v>33</v>
      </c>
      <c r="X15" s="162" t="s">
        <v>34</v>
      </c>
      <c r="Y15" s="162" t="s">
        <v>35</v>
      </c>
      <c r="Z15" s="162" t="s">
        <v>92</v>
      </c>
      <c r="AA15" s="163" t="s">
        <v>36</v>
      </c>
      <c r="AB15" s="163" t="s">
        <v>37</v>
      </c>
      <c r="AC15" s="163" t="s">
        <v>38</v>
      </c>
      <c r="AD15" s="162" t="s">
        <v>39</v>
      </c>
      <c r="AJ15" s="244"/>
      <c r="AK15" s="244"/>
      <c r="AL15" s="244"/>
      <c r="AM15" s="244"/>
      <c r="AN15" s="244"/>
      <c r="AO15" s="244"/>
      <c r="AP15" s="244"/>
      <c r="AQ15" s="244"/>
      <c r="AR15" s="244"/>
      <c r="AS15" s="244"/>
      <c r="AT15" s="244"/>
      <c r="AU15" s="244"/>
      <c r="AV15" s="244"/>
      <c r="AW15" s="244"/>
      <c r="AX15" s="244"/>
      <c r="AY15" s="244"/>
    </row>
    <row r="16" spans="1:52" s="62" customFormat="1" ht="17.25" customHeight="1">
      <c r="A16" s="164" t="s">
        <v>76</v>
      </c>
      <c r="B16" s="165" t="s">
        <v>78</v>
      </c>
      <c r="C16" s="165" t="s">
        <v>79</v>
      </c>
      <c r="D16" s="165" t="s">
        <v>80</v>
      </c>
      <c r="E16" s="165" t="s">
        <v>81</v>
      </c>
      <c r="F16" s="165" t="s">
        <v>82</v>
      </c>
      <c r="G16" s="165" t="s">
        <v>83</v>
      </c>
      <c r="H16" s="165" t="s">
        <v>84</v>
      </c>
      <c r="I16" s="165" t="s">
        <v>85</v>
      </c>
      <c r="J16" s="165" t="s">
        <v>86</v>
      </c>
      <c r="K16" s="165" t="s">
        <v>87</v>
      </c>
      <c r="L16" s="165" t="s">
        <v>88</v>
      </c>
      <c r="M16" s="165" t="s">
        <v>89</v>
      </c>
      <c r="N16" s="165" t="s">
        <v>90</v>
      </c>
      <c r="O16" s="165"/>
      <c r="Q16" s="171" t="s">
        <v>76</v>
      </c>
      <c r="R16" s="165" t="s">
        <v>78</v>
      </c>
      <c r="S16" s="165" t="s">
        <v>79</v>
      </c>
      <c r="T16" s="165" t="s">
        <v>80</v>
      </c>
      <c r="U16" s="165" t="s">
        <v>81</v>
      </c>
      <c r="V16" s="165" t="s">
        <v>82</v>
      </c>
      <c r="W16" s="165" t="s">
        <v>83</v>
      </c>
      <c r="X16" s="165" t="s">
        <v>84</v>
      </c>
      <c r="Y16" s="165" t="s">
        <v>85</v>
      </c>
      <c r="Z16" s="165" t="s">
        <v>86</v>
      </c>
      <c r="AA16" s="165" t="s">
        <v>87</v>
      </c>
      <c r="AB16" s="165" t="s">
        <v>88</v>
      </c>
      <c r="AC16" s="165" t="s">
        <v>89</v>
      </c>
      <c r="AD16" s="165" t="s">
        <v>90</v>
      </c>
      <c r="AE16" s="335"/>
      <c r="AG16" s="244"/>
      <c r="AH16" s="244"/>
      <c r="AI16" s="244"/>
      <c r="AJ16" s="328"/>
      <c r="AK16" s="328" t="s">
        <v>183</v>
      </c>
      <c r="AL16" s="328" t="s">
        <v>192</v>
      </c>
      <c r="AM16" s="328" t="s">
        <v>193</v>
      </c>
      <c r="AN16" s="328" t="s">
        <v>194</v>
      </c>
      <c r="AO16" s="328" t="s">
        <v>195</v>
      </c>
      <c r="AP16" s="328" t="s">
        <v>196</v>
      </c>
      <c r="AQ16" s="328" t="s">
        <v>197</v>
      </c>
      <c r="AR16" s="328" t="s">
        <v>198</v>
      </c>
      <c r="AS16" s="328" t="s">
        <v>199</v>
      </c>
      <c r="AT16" s="328" t="s">
        <v>200</v>
      </c>
      <c r="AU16" s="328" t="s">
        <v>201</v>
      </c>
      <c r="AV16" s="328" t="s">
        <v>202</v>
      </c>
      <c r="AW16" s="328" t="s">
        <v>203</v>
      </c>
      <c r="AX16" s="328"/>
      <c r="AY16" s="328"/>
      <c r="AZ16" s="244"/>
    </row>
    <row r="17" spans="1:52" s="62" customFormat="1" ht="13.8">
      <c r="A17" s="272" t="s">
        <v>169</v>
      </c>
      <c r="B17" s="99">
        <f t="shared" ref="B17:M17" si="0">SUM(B18:B26)</f>
        <v>52776</v>
      </c>
      <c r="C17" s="99">
        <f t="shared" si="0"/>
        <v>59205</v>
      </c>
      <c r="D17" s="99">
        <f t="shared" si="0"/>
        <v>68517</v>
      </c>
      <c r="E17" s="99">
        <f t="shared" si="0"/>
        <v>58579</v>
      </c>
      <c r="F17" s="99">
        <f t="shared" si="0"/>
        <v>56361</v>
      </c>
      <c r="G17" s="99">
        <f t="shared" si="0"/>
        <v>56616</v>
      </c>
      <c r="H17" s="99">
        <f t="shared" si="0"/>
        <v>39986</v>
      </c>
      <c r="I17" s="99">
        <f t="shared" si="0"/>
        <v>21723</v>
      </c>
      <c r="J17" s="99">
        <f t="shared" si="0"/>
        <v>33503</v>
      </c>
      <c r="K17" s="99">
        <f t="shared" si="0"/>
        <v>35843</v>
      </c>
      <c r="L17" s="99">
        <f t="shared" si="0"/>
        <v>36490</v>
      </c>
      <c r="M17" s="99">
        <f t="shared" si="0"/>
        <v>31841</v>
      </c>
      <c r="N17" s="99">
        <f t="shared" ref="N17:N34" si="1">SUM(B17:M17)</f>
        <v>551440</v>
      </c>
      <c r="O17" s="273">
        <f t="shared" ref="O17:O34" si="2">N17/N$66*100</f>
        <v>37.820843438278445</v>
      </c>
      <c r="Q17" s="272" t="s">
        <v>169</v>
      </c>
      <c r="R17" s="277">
        <f t="shared" ref="R17:R64" si="3">B17/B$66*100</f>
        <v>39.326964634346261</v>
      </c>
      <c r="S17" s="277">
        <f t="shared" ref="S17:S64" si="4">C17/C$66*100</f>
        <v>41.355536773283227</v>
      </c>
      <c r="T17" s="277">
        <f t="shared" ref="T17:T64" si="5">D17/D$66*100</f>
        <v>40.330925850712532</v>
      </c>
      <c r="U17" s="277">
        <f t="shared" ref="U17:U64" si="6">E17/E$66*100</f>
        <v>40.331719945195296</v>
      </c>
      <c r="V17" s="277">
        <f t="shared" ref="V17:V64" si="7">F17/F$66*100</f>
        <v>39.432037612291161</v>
      </c>
      <c r="W17" s="277">
        <f t="shared" ref="W17:W64" si="8">G17/G$66*100</f>
        <v>37.826967147944487</v>
      </c>
      <c r="X17" s="277">
        <f t="shared" ref="X17:X64" si="9">H17/H$66*100</f>
        <v>36.181513821653169</v>
      </c>
      <c r="Y17" s="277">
        <f t="shared" ref="Y17:Y64" si="10">I17/I$66*100</f>
        <v>33.540228820232528</v>
      </c>
      <c r="Z17" s="277">
        <f t="shared" ref="Z17:Z64" si="11">J17/J$66*100</f>
        <v>31.811276325034655</v>
      </c>
      <c r="AA17" s="277">
        <f t="shared" ref="AA17:AA64" si="12">K17/K$66*100</f>
        <v>35.451964827947734</v>
      </c>
      <c r="AB17" s="277">
        <f t="shared" ref="AB17:AB64" si="13">L17/L$66*100</f>
        <v>34.912312593882447</v>
      </c>
      <c r="AC17" s="277">
        <f t="shared" ref="AC17:AC64" si="14">M17/M$66*100</f>
        <v>36.717867109481304</v>
      </c>
      <c r="AD17" s="277">
        <f t="shared" ref="AD17:AD64" si="15">N17/N$66*100</f>
        <v>37.820843438278445</v>
      </c>
      <c r="AE17" s="335"/>
      <c r="AF17" s="358">
        <f>SUM(B17:M17)</f>
        <v>551440</v>
      </c>
      <c r="AG17" s="244"/>
      <c r="AH17" s="244"/>
      <c r="AI17" s="244"/>
      <c r="AJ17" s="121" t="s">
        <v>41</v>
      </c>
      <c r="AK17" s="339">
        <v>11306</v>
      </c>
      <c r="AL17" s="339">
        <v>936</v>
      </c>
      <c r="AM17" s="339">
        <v>867</v>
      </c>
      <c r="AN17" s="339">
        <v>1241</v>
      </c>
      <c r="AO17" s="339">
        <v>977</v>
      </c>
      <c r="AP17" s="339">
        <v>1118</v>
      </c>
      <c r="AQ17" s="339">
        <v>1124</v>
      </c>
      <c r="AR17" s="339">
        <v>941</v>
      </c>
      <c r="AS17" s="339">
        <v>473</v>
      </c>
      <c r="AT17" s="339">
        <v>943</v>
      </c>
      <c r="AU17" s="339">
        <v>758</v>
      </c>
      <c r="AV17" s="339">
        <v>954</v>
      </c>
      <c r="AW17" s="339">
        <v>974</v>
      </c>
      <c r="AX17" s="121"/>
      <c r="AY17" s="121"/>
      <c r="AZ17" s="244"/>
    </row>
    <row r="18" spans="1:52" s="90" customFormat="1" ht="13.8">
      <c r="A18" s="263" t="s">
        <v>40</v>
      </c>
      <c r="B18" s="230">
        <f>VLOOKUP($A18,$AJ:$AW,3,FALSE)</f>
        <v>20234</v>
      </c>
      <c r="C18" s="230">
        <f>VLOOKUP($A18,$AJ:$AW,4,FALSE)</f>
        <v>22786</v>
      </c>
      <c r="D18" s="230">
        <f>VLOOKUP($A18,$AJ:$AW,5,FALSE)</f>
        <v>26424</v>
      </c>
      <c r="E18" s="230">
        <f>VLOOKUP($A18,$AJ:$AW,6,FALSE)</f>
        <v>23268</v>
      </c>
      <c r="F18" s="230">
        <f>VLOOKUP($A18,$AJ:$AW,7,FALSE)</f>
        <v>23821</v>
      </c>
      <c r="G18" s="230">
        <f>VLOOKUP($A18,$AJ:$AW,8,FALSE)</f>
        <v>22197</v>
      </c>
      <c r="H18" s="230">
        <f>VLOOKUP($A18,$AJ:$AW,9,FALSE)</f>
        <v>16436</v>
      </c>
      <c r="I18" s="230">
        <f>VLOOKUP($A18,$AJ:$AW,10,FALSE)</f>
        <v>9339</v>
      </c>
      <c r="J18" s="230">
        <f>VLOOKUP($A18,$AJ:$AW,11,FALSE)</f>
        <v>13185</v>
      </c>
      <c r="K18" s="230">
        <f>VLOOKUP($A18,$AJ:$AW,12,FALSE)</f>
        <v>17123</v>
      </c>
      <c r="L18" s="230">
        <f>VLOOKUP($A18,$AJ:$AW,13,FALSE)</f>
        <v>15255</v>
      </c>
      <c r="M18" s="230">
        <f>VLOOKUP($A18,$AJ:$AW,14,FALSE)</f>
        <v>13503</v>
      </c>
      <c r="N18" s="98">
        <f t="shared" ref="N18:N23" si="16">SUM(B18:M18)</f>
        <v>223571</v>
      </c>
      <c r="O18" s="77">
        <f t="shared" si="2"/>
        <v>15.333751248257926</v>
      </c>
      <c r="Q18" s="263" t="s">
        <v>40</v>
      </c>
      <c r="R18" s="101">
        <f t="shared" si="3"/>
        <v>15.077720979448278</v>
      </c>
      <c r="S18" s="101">
        <f t="shared" si="4"/>
        <v>15.916345932202205</v>
      </c>
      <c r="T18" s="101">
        <f t="shared" si="5"/>
        <v>15.553868159423617</v>
      </c>
      <c r="U18" s="101">
        <f t="shared" si="6"/>
        <v>16.020049158995615</v>
      </c>
      <c r="V18" s="101">
        <f t="shared" si="7"/>
        <v>16.665967033274566</v>
      </c>
      <c r="W18" s="101">
        <f t="shared" si="8"/>
        <v>14.830528292053904</v>
      </c>
      <c r="X18" s="101">
        <f t="shared" si="9"/>
        <v>14.872189295570736</v>
      </c>
      <c r="Y18" s="101">
        <f t="shared" si="10"/>
        <v>14.419380239937004</v>
      </c>
      <c r="Z18" s="101">
        <f t="shared" si="11"/>
        <v>12.519227482481627</v>
      </c>
      <c r="AA18" s="101">
        <f t="shared" si="12"/>
        <v>16.936193782578162</v>
      </c>
      <c r="AB18" s="101">
        <f t="shared" si="13"/>
        <v>14.595432409418382</v>
      </c>
      <c r="AC18" s="101">
        <f t="shared" si="14"/>
        <v>15.571161696533592</v>
      </c>
      <c r="AD18" s="101">
        <f t="shared" si="15"/>
        <v>15.333751248257926</v>
      </c>
      <c r="AE18" s="336"/>
      <c r="AF18" s="358">
        <f t="shared" ref="AF18:AF66" si="17">SUM(B18:M18)</f>
        <v>223571</v>
      </c>
      <c r="AG18" s="328"/>
      <c r="AH18" s="328"/>
      <c r="AI18" s="328"/>
      <c r="AJ18" s="328" t="s">
        <v>42</v>
      </c>
      <c r="AK18" s="339">
        <v>55720</v>
      </c>
      <c r="AL18" s="339">
        <v>5186</v>
      </c>
      <c r="AM18" s="339">
        <v>5555</v>
      </c>
      <c r="AN18" s="339">
        <v>6428</v>
      </c>
      <c r="AO18" s="339">
        <v>6025</v>
      </c>
      <c r="AP18" s="339">
        <v>6177</v>
      </c>
      <c r="AQ18" s="339">
        <v>6559</v>
      </c>
      <c r="AR18" s="339">
        <v>4992</v>
      </c>
      <c r="AS18" s="339">
        <v>2427</v>
      </c>
      <c r="AT18" s="339">
        <v>3097</v>
      </c>
      <c r="AU18" s="339">
        <v>2986</v>
      </c>
      <c r="AV18" s="339">
        <v>3290</v>
      </c>
      <c r="AW18" s="339">
        <v>2998</v>
      </c>
      <c r="AX18" s="328"/>
      <c r="AY18" s="328"/>
      <c r="AZ18" s="328"/>
    </row>
    <row r="19" spans="1:52" ht="13.8">
      <c r="A19" s="263" t="s">
        <v>55</v>
      </c>
      <c r="B19" s="230">
        <f>VLOOKUP($A19,$AJ:$AW,3,FALSE)</f>
        <v>9202</v>
      </c>
      <c r="C19" s="230">
        <f>VLOOKUP($A19,$AJ:$AW,4,FALSE)</f>
        <v>10683</v>
      </c>
      <c r="D19" s="230">
        <f>VLOOKUP($A19,$AJ:$AW,5,FALSE)</f>
        <v>11465</v>
      </c>
      <c r="E19" s="230">
        <f>VLOOKUP($A19,$AJ:$AW,6,FALSE)</f>
        <v>9036</v>
      </c>
      <c r="F19" s="230">
        <f>VLOOKUP($A19,$AJ:$AW,7,FALSE)</f>
        <v>8109</v>
      </c>
      <c r="G19" s="230">
        <f>VLOOKUP($A19,$AJ:$AW,8,FALSE)</f>
        <v>8075</v>
      </c>
      <c r="H19" s="230">
        <f>VLOOKUP($A19,$AJ:$AW,9,FALSE)</f>
        <v>6169</v>
      </c>
      <c r="I19" s="230">
        <f>VLOOKUP($A19,$AJ:$AW,10,FALSE)</f>
        <v>2892</v>
      </c>
      <c r="J19" s="230">
        <f>VLOOKUP($A19,$AJ:$AW,11,FALSE)</f>
        <v>4114</v>
      </c>
      <c r="K19" s="230">
        <f>VLOOKUP($A19,$AJ:$AW,12,FALSE)</f>
        <v>4439</v>
      </c>
      <c r="L19" s="230">
        <f>VLOOKUP($A19,$AJ:$AW,13,FALSE)</f>
        <v>4661</v>
      </c>
      <c r="M19" s="230">
        <f>VLOOKUP($A19,$AJ:$AW,14,FALSE)</f>
        <v>5419</v>
      </c>
      <c r="N19" s="98">
        <f t="shared" si="16"/>
        <v>84264</v>
      </c>
      <c r="O19" s="77">
        <f t="shared" si="2"/>
        <v>5.779297025031001</v>
      </c>
      <c r="Q19" s="263" t="s">
        <v>55</v>
      </c>
      <c r="R19" s="101">
        <f t="shared" si="3"/>
        <v>6.8570321465297539</v>
      </c>
      <c r="S19" s="101">
        <f t="shared" si="4"/>
        <v>7.4622278413813818</v>
      </c>
      <c r="T19" s="101">
        <f t="shared" si="5"/>
        <v>6.7486034834919675</v>
      </c>
      <c r="U19" s="101">
        <f t="shared" si="6"/>
        <v>6.2212981004248054</v>
      </c>
      <c r="V19" s="101">
        <f t="shared" si="7"/>
        <v>5.6733271765594822</v>
      </c>
      <c r="W19" s="101">
        <f t="shared" si="8"/>
        <v>5.3951667323663237</v>
      </c>
      <c r="X19" s="101">
        <f t="shared" si="9"/>
        <v>5.5820476858345023</v>
      </c>
      <c r="Y19" s="101">
        <f t="shared" si="10"/>
        <v>4.4652369262124232</v>
      </c>
      <c r="Z19" s="101">
        <f t="shared" si="11"/>
        <v>3.9062648360204335</v>
      </c>
      <c r="AA19" s="101">
        <f t="shared" si="12"/>
        <v>4.3905719909399323</v>
      </c>
      <c r="AB19" s="101">
        <f t="shared" si="13"/>
        <v>4.4594762674728994</v>
      </c>
      <c r="AC19" s="101">
        <f t="shared" si="14"/>
        <v>6.2489909822643508</v>
      </c>
      <c r="AD19" s="101">
        <f t="shared" si="15"/>
        <v>5.779297025031001</v>
      </c>
      <c r="AE19" s="336"/>
      <c r="AF19" s="358">
        <f t="shared" si="17"/>
        <v>84264</v>
      </c>
      <c r="AJ19" s="121" t="s">
        <v>43</v>
      </c>
      <c r="AK19" s="339">
        <v>51277</v>
      </c>
      <c r="AL19" s="339">
        <v>5462</v>
      </c>
      <c r="AM19" s="339">
        <v>4925</v>
      </c>
      <c r="AN19" s="339">
        <v>5752</v>
      </c>
      <c r="AO19" s="339">
        <v>4979</v>
      </c>
      <c r="AP19" s="339">
        <v>4992</v>
      </c>
      <c r="AQ19" s="339">
        <v>4900</v>
      </c>
      <c r="AR19" s="339">
        <v>4046</v>
      </c>
      <c r="AS19" s="339">
        <v>2262</v>
      </c>
      <c r="AT19" s="339">
        <v>3463</v>
      </c>
      <c r="AU19" s="339">
        <v>3838</v>
      </c>
      <c r="AV19" s="339">
        <v>3519</v>
      </c>
      <c r="AW19" s="339">
        <v>3139</v>
      </c>
    </row>
    <row r="20" spans="1:52" s="90" customFormat="1" ht="13.8">
      <c r="A20" s="263" t="s">
        <v>44</v>
      </c>
      <c r="B20" s="230">
        <f t="shared" ref="B20:M20" si="18">B76</f>
        <v>7126</v>
      </c>
      <c r="C20" s="230">
        <f t="shared" si="18"/>
        <v>8252</v>
      </c>
      <c r="D20" s="230">
        <f t="shared" si="18"/>
        <v>8874</v>
      </c>
      <c r="E20" s="230">
        <f t="shared" si="18"/>
        <v>7077</v>
      </c>
      <c r="F20" s="230">
        <f t="shared" si="18"/>
        <v>6605</v>
      </c>
      <c r="G20" s="230">
        <f t="shared" si="18"/>
        <v>7256</v>
      </c>
      <c r="H20" s="230">
        <f t="shared" si="18"/>
        <v>3416</v>
      </c>
      <c r="I20" s="230">
        <f t="shared" si="18"/>
        <v>1733</v>
      </c>
      <c r="J20" s="230">
        <f t="shared" si="18"/>
        <v>3505</v>
      </c>
      <c r="K20" s="230">
        <f t="shared" si="18"/>
        <v>3736</v>
      </c>
      <c r="L20" s="230">
        <f t="shared" si="18"/>
        <v>4377</v>
      </c>
      <c r="M20" s="230">
        <f t="shared" si="18"/>
        <v>2909</v>
      </c>
      <c r="N20" s="98">
        <f>SUM(B20:M20)</f>
        <v>64866</v>
      </c>
      <c r="O20" s="77">
        <f t="shared" si="2"/>
        <v>4.4488735501004095</v>
      </c>
      <c r="Q20" s="263" t="s">
        <v>44</v>
      </c>
      <c r="R20" s="101">
        <f t="shared" si="3"/>
        <v>5.3100642334461021</v>
      </c>
      <c r="S20" s="101">
        <f t="shared" si="4"/>
        <v>5.7641396749114637</v>
      </c>
      <c r="T20" s="101">
        <f t="shared" si="5"/>
        <v>5.2234720726129726</v>
      </c>
      <c r="U20" s="101">
        <f t="shared" si="6"/>
        <v>4.8725239770591351</v>
      </c>
      <c r="V20" s="101">
        <f t="shared" si="7"/>
        <v>4.6210785548372648</v>
      </c>
      <c r="W20" s="101">
        <f t="shared" si="8"/>
        <v>4.8479665399442773</v>
      </c>
      <c r="X20" s="101">
        <f t="shared" si="9"/>
        <v>3.0909831244627424</v>
      </c>
      <c r="Y20" s="101">
        <f t="shared" si="10"/>
        <v>2.675745364151497</v>
      </c>
      <c r="Z20" s="101">
        <f t="shared" si="11"/>
        <v>3.3280161036100195</v>
      </c>
      <c r="AA20" s="101">
        <f t="shared" si="12"/>
        <v>3.6952414864049534</v>
      </c>
      <c r="AB20" s="101">
        <f t="shared" si="13"/>
        <v>4.187755336350329</v>
      </c>
      <c r="AC20" s="101">
        <f t="shared" si="14"/>
        <v>3.3545515348601214</v>
      </c>
      <c r="AD20" s="101">
        <f t="shared" si="15"/>
        <v>4.4488735501004095</v>
      </c>
      <c r="AE20" s="336"/>
      <c r="AF20" s="358">
        <f t="shared" si="17"/>
        <v>64866</v>
      </c>
      <c r="AG20" s="328"/>
      <c r="AH20" s="328"/>
      <c r="AI20" s="328"/>
      <c r="AJ20" s="121" t="s">
        <v>115</v>
      </c>
      <c r="AK20" s="339">
        <v>63632</v>
      </c>
      <c r="AL20" s="339">
        <v>5509</v>
      </c>
      <c r="AM20" s="339">
        <v>5612</v>
      </c>
      <c r="AN20" s="339">
        <v>7357</v>
      </c>
      <c r="AO20" s="339">
        <v>6386</v>
      </c>
      <c r="AP20" s="339">
        <v>6026</v>
      </c>
      <c r="AQ20" s="339">
        <v>6514</v>
      </c>
      <c r="AR20" s="339">
        <v>6078</v>
      </c>
      <c r="AS20" s="339">
        <v>3410</v>
      </c>
      <c r="AT20" s="339">
        <v>4966</v>
      </c>
      <c r="AU20" s="339">
        <v>3750</v>
      </c>
      <c r="AV20" s="339">
        <v>4181</v>
      </c>
      <c r="AW20" s="339">
        <v>3843</v>
      </c>
      <c r="AX20" s="121"/>
      <c r="AY20" s="121"/>
      <c r="AZ20" s="328"/>
    </row>
    <row r="21" spans="1:52" ht="13.8">
      <c r="A21" s="263" t="s">
        <v>115</v>
      </c>
      <c r="B21" s="230">
        <f t="shared" ref="B21:B24" si="19">VLOOKUP($A21,$AJ:$AW,3,FALSE)</f>
        <v>5509</v>
      </c>
      <c r="C21" s="230">
        <f t="shared" ref="C21:C24" si="20">VLOOKUP($A21,$AJ:$AW,4,FALSE)</f>
        <v>5612</v>
      </c>
      <c r="D21" s="230">
        <f t="shared" ref="D21:D24" si="21">VLOOKUP($A21,$AJ:$AW,5,FALSE)</f>
        <v>7357</v>
      </c>
      <c r="E21" s="230">
        <f t="shared" ref="E21:E24" si="22">VLOOKUP($A21,$AJ:$AW,6,FALSE)</f>
        <v>6386</v>
      </c>
      <c r="F21" s="230">
        <f t="shared" ref="F21:F24" si="23">VLOOKUP($A21,$AJ:$AW,7,FALSE)</f>
        <v>6026</v>
      </c>
      <c r="G21" s="230">
        <f t="shared" ref="G21:G24" si="24">VLOOKUP($A21,$AJ:$AW,8,FALSE)</f>
        <v>6514</v>
      </c>
      <c r="H21" s="230">
        <f t="shared" ref="H21:H24" si="25">VLOOKUP($A21,$AJ:$AW,9,FALSE)</f>
        <v>6078</v>
      </c>
      <c r="I21" s="230">
        <f t="shared" ref="I21:I24" si="26">VLOOKUP($A21,$AJ:$AW,10,FALSE)</f>
        <v>3410</v>
      </c>
      <c r="J21" s="230">
        <f t="shared" ref="J21:J24" si="27">VLOOKUP($A21,$AJ:$AW,11,FALSE)</f>
        <v>4966</v>
      </c>
      <c r="K21" s="230">
        <f t="shared" ref="K21:K24" si="28">VLOOKUP($A21,$AJ:$AW,12,FALSE)</f>
        <v>3750</v>
      </c>
      <c r="L21" s="230">
        <f t="shared" ref="L21:L24" si="29">VLOOKUP($A21,$AJ:$AW,13,FALSE)</f>
        <v>4181</v>
      </c>
      <c r="M21" s="230">
        <f t="shared" ref="M21:M24" si="30">VLOOKUP($A21,$AJ:$AW,14,FALSE)</f>
        <v>3843</v>
      </c>
      <c r="N21" s="98">
        <f>SUM(B21:M21)</f>
        <v>63632</v>
      </c>
      <c r="O21" s="77">
        <f t="shared" si="2"/>
        <v>4.364238919310413</v>
      </c>
      <c r="Q21" s="263" t="s">
        <v>115</v>
      </c>
      <c r="R21" s="280">
        <f t="shared" si="3"/>
        <v>4.1051282433419276</v>
      </c>
      <c r="S21" s="280">
        <f t="shared" si="4"/>
        <v>3.9200620280663032</v>
      </c>
      <c r="T21" s="280">
        <f t="shared" si="5"/>
        <v>4.3305255846533282</v>
      </c>
      <c r="U21" s="280">
        <f t="shared" si="6"/>
        <v>4.396769551716778</v>
      </c>
      <c r="V21" s="280">
        <f t="shared" si="7"/>
        <v>4.2159908208098962</v>
      </c>
      <c r="W21" s="280">
        <f t="shared" si="8"/>
        <v>4.3522125194593473</v>
      </c>
      <c r="X21" s="280">
        <f t="shared" si="9"/>
        <v>5.4997059222729945</v>
      </c>
      <c r="Y21" s="280">
        <f t="shared" si="10"/>
        <v>5.2650269427331819</v>
      </c>
      <c r="Z21" s="280">
        <f t="shared" si="11"/>
        <v>4.7152433582103725</v>
      </c>
      <c r="AA21" s="280">
        <f t="shared" si="12"/>
        <v>3.7090887510756358</v>
      </c>
      <c r="AB21" s="280">
        <f t="shared" si="13"/>
        <v>4.0002296233220758</v>
      </c>
      <c r="AC21" s="280">
        <f t="shared" si="14"/>
        <v>4.4316058949699029</v>
      </c>
      <c r="AD21" s="280">
        <f t="shared" si="15"/>
        <v>4.364238919310413</v>
      </c>
      <c r="AE21" s="336"/>
      <c r="AF21" s="358">
        <f t="shared" si="17"/>
        <v>63632</v>
      </c>
      <c r="AJ21" s="121" t="s">
        <v>44</v>
      </c>
      <c r="AK21" s="339">
        <v>69679</v>
      </c>
      <c r="AL21" s="339">
        <v>7408</v>
      </c>
      <c r="AM21" s="339">
        <v>8613</v>
      </c>
      <c r="AN21" s="339">
        <v>9310</v>
      </c>
      <c r="AO21" s="339">
        <v>7488</v>
      </c>
      <c r="AP21" s="339">
        <v>7049</v>
      </c>
      <c r="AQ21" s="339">
        <v>7758</v>
      </c>
      <c r="AR21" s="339">
        <v>3811</v>
      </c>
      <c r="AS21" s="339">
        <v>1990</v>
      </c>
      <c r="AT21" s="339">
        <v>3928</v>
      </c>
      <c r="AU21" s="339">
        <v>4137</v>
      </c>
      <c r="AV21" s="339">
        <v>4755</v>
      </c>
      <c r="AW21" s="339">
        <v>3432</v>
      </c>
    </row>
    <row r="22" spans="1:52" ht="13.8">
      <c r="A22" s="263" t="s">
        <v>54</v>
      </c>
      <c r="B22" s="230">
        <f t="shared" si="19"/>
        <v>5298</v>
      </c>
      <c r="C22" s="230">
        <f t="shared" si="20"/>
        <v>6672</v>
      </c>
      <c r="D22" s="230">
        <f t="shared" si="21"/>
        <v>7399</v>
      </c>
      <c r="E22" s="230">
        <f t="shared" si="22"/>
        <v>6172</v>
      </c>
      <c r="F22" s="230">
        <f t="shared" si="23"/>
        <v>5478</v>
      </c>
      <c r="G22" s="230">
        <f t="shared" si="24"/>
        <v>6441</v>
      </c>
      <c r="H22" s="230">
        <f t="shared" si="25"/>
        <v>3250</v>
      </c>
      <c r="I22" s="230">
        <f t="shared" si="26"/>
        <v>1499</v>
      </c>
      <c r="J22" s="230">
        <f t="shared" si="27"/>
        <v>3287</v>
      </c>
      <c r="K22" s="230">
        <f t="shared" si="28"/>
        <v>2497</v>
      </c>
      <c r="L22" s="230">
        <f t="shared" si="29"/>
        <v>3356</v>
      </c>
      <c r="M22" s="230">
        <f t="shared" si="30"/>
        <v>2312</v>
      </c>
      <c r="N22" s="98">
        <f>SUM(B22:M22)</f>
        <v>53661</v>
      </c>
      <c r="O22" s="77">
        <f t="shared" si="2"/>
        <v>3.6803718985591538</v>
      </c>
      <c r="Q22" s="263" t="s">
        <v>54</v>
      </c>
      <c r="R22" s="280">
        <f t="shared" si="3"/>
        <v>3.9478978822337139</v>
      </c>
      <c r="S22" s="280">
        <f t="shared" si="4"/>
        <v>4.6604871438450415</v>
      </c>
      <c r="T22" s="280">
        <f t="shared" si="5"/>
        <v>4.3552479000747555</v>
      </c>
      <c r="U22" s="280">
        <f t="shared" si="6"/>
        <v>4.2494302651418661</v>
      </c>
      <c r="V22" s="280">
        <f t="shared" si="7"/>
        <v>3.8325917219377046</v>
      </c>
      <c r="W22" s="280">
        <f t="shared" si="8"/>
        <v>4.3034388759345497</v>
      </c>
      <c r="X22" s="280">
        <f t="shared" si="9"/>
        <v>2.940777270053839</v>
      </c>
      <c r="Y22" s="280">
        <f t="shared" si="10"/>
        <v>2.3144502601633548</v>
      </c>
      <c r="Z22" s="280">
        <f t="shared" si="11"/>
        <v>3.1210239465238612</v>
      </c>
      <c r="AA22" s="280">
        <f t="shared" si="12"/>
        <v>2.4697585630495631</v>
      </c>
      <c r="AB22" s="280">
        <f t="shared" si="13"/>
        <v>3.2108994536878459</v>
      </c>
      <c r="AC22" s="280">
        <f t="shared" si="14"/>
        <v>2.6661131483659681</v>
      </c>
      <c r="AD22" s="280">
        <f t="shared" si="15"/>
        <v>3.6803718985591538</v>
      </c>
      <c r="AE22" s="336"/>
      <c r="AF22" s="358">
        <f t="shared" si="17"/>
        <v>53661</v>
      </c>
      <c r="AJ22" s="328" t="s">
        <v>180</v>
      </c>
      <c r="AK22" s="339">
        <v>6324</v>
      </c>
      <c r="AL22" s="339">
        <v>379</v>
      </c>
      <c r="AM22" s="339">
        <v>352</v>
      </c>
      <c r="AN22" s="339">
        <v>511</v>
      </c>
      <c r="AO22" s="339">
        <v>367</v>
      </c>
      <c r="AP22" s="339">
        <v>784</v>
      </c>
      <c r="AQ22" s="339">
        <v>689</v>
      </c>
      <c r="AR22" s="339">
        <v>602</v>
      </c>
      <c r="AS22" s="339">
        <v>349</v>
      </c>
      <c r="AT22" s="339">
        <v>466</v>
      </c>
      <c r="AU22" s="339">
        <v>618</v>
      </c>
      <c r="AV22" s="339">
        <v>706</v>
      </c>
      <c r="AW22" s="339">
        <v>501</v>
      </c>
      <c r="AX22" s="328"/>
      <c r="AY22" s="328"/>
    </row>
    <row r="23" spans="1:52" ht="13.8">
      <c r="A23" s="263" t="s">
        <v>148</v>
      </c>
      <c r="B23" s="230">
        <f t="shared" si="19"/>
        <v>4048</v>
      </c>
      <c r="C23" s="230">
        <f t="shared" si="20"/>
        <v>3866</v>
      </c>
      <c r="D23" s="230">
        <f t="shared" si="21"/>
        <v>5093</v>
      </c>
      <c r="E23" s="230">
        <f t="shared" si="22"/>
        <v>5152</v>
      </c>
      <c r="F23" s="230">
        <f t="shared" si="23"/>
        <v>4612</v>
      </c>
      <c r="G23" s="230">
        <f t="shared" si="24"/>
        <v>4335</v>
      </c>
      <c r="H23" s="230">
        <f t="shared" si="25"/>
        <v>3141</v>
      </c>
      <c r="I23" s="230">
        <f t="shared" si="26"/>
        <v>2057</v>
      </c>
      <c r="J23" s="230">
        <f t="shared" si="27"/>
        <v>2945</v>
      </c>
      <c r="K23" s="230">
        <f t="shared" si="28"/>
        <v>3013</v>
      </c>
      <c r="L23" s="230">
        <f t="shared" si="29"/>
        <v>3207</v>
      </c>
      <c r="M23" s="230">
        <f t="shared" si="30"/>
        <v>2211</v>
      </c>
      <c r="N23" s="98">
        <f t="shared" si="16"/>
        <v>43680</v>
      </c>
      <c r="O23" s="77">
        <f t="shared" si="2"/>
        <v>2.995819021804734</v>
      </c>
      <c r="Q23" s="263" t="s">
        <v>148</v>
      </c>
      <c r="R23" s="280">
        <f t="shared" si="3"/>
        <v>3.016438396995484</v>
      </c>
      <c r="S23" s="280">
        <f t="shared" si="4"/>
        <v>2.7004561298118901</v>
      </c>
      <c r="T23" s="280">
        <f t="shared" si="5"/>
        <v>2.9978750581268727</v>
      </c>
      <c r="U23" s="280">
        <f t="shared" si="6"/>
        <v>3.5471588992240588</v>
      </c>
      <c r="V23" s="280">
        <f t="shared" si="7"/>
        <v>3.2267092043769061</v>
      </c>
      <c r="W23" s="280">
        <f t="shared" si="8"/>
        <v>2.8963526668492894</v>
      </c>
      <c r="X23" s="280">
        <f t="shared" si="9"/>
        <v>2.8421481246889564</v>
      </c>
      <c r="Y23" s="280">
        <f t="shared" si="10"/>
        <v>3.1760001235196933</v>
      </c>
      <c r="Z23" s="280">
        <f t="shared" si="11"/>
        <v>2.7962931312786039</v>
      </c>
      <c r="AA23" s="280">
        <f t="shared" si="12"/>
        <v>2.9801291751975709</v>
      </c>
      <c r="AB23" s="280">
        <f t="shared" si="13"/>
        <v>3.0683416412326947</v>
      </c>
      <c r="AC23" s="280">
        <f t="shared" si="14"/>
        <v>2.5496436725939251</v>
      </c>
      <c r="AD23" s="280">
        <f t="shared" si="15"/>
        <v>2.995819021804734</v>
      </c>
      <c r="AE23" s="336"/>
      <c r="AF23" s="358">
        <f t="shared" si="17"/>
        <v>43680</v>
      </c>
      <c r="AJ23" s="328" t="s">
        <v>107</v>
      </c>
      <c r="AK23" s="339">
        <v>61698</v>
      </c>
      <c r="AL23" s="339">
        <v>4966</v>
      </c>
      <c r="AM23" s="339">
        <v>4516</v>
      </c>
      <c r="AN23" s="339">
        <v>5527</v>
      </c>
      <c r="AO23" s="339">
        <v>4589</v>
      </c>
      <c r="AP23" s="339">
        <v>4559</v>
      </c>
      <c r="AQ23" s="339">
        <v>6966</v>
      </c>
      <c r="AR23" s="339">
        <v>4600</v>
      </c>
      <c r="AS23" s="339">
        <v>2562</v>
      </c>
      <c r="AT23" s="339">
        <v>7226</v>
      </c>
      <c r="AU23" s="339">
        <v>5191</v>
      </c>
      <c r="AV23" s="339">
        <v>6351</v>
      </c>
      <c r="AW23" s="339">
        <v>4645</v>
      </c>
      <c r="AX23" s="328"/>
      <c r="AY23" s="328"/>
    </row>
    <row r="24" spans="1:52" s="90" customFormat="1" ht="13.8">
      <c r="A24" s="263" t="s">
        <v>41</v>
      </c>
      <c r="B24" s="230">
        <f t="shared" si="19"/>
        <v>936</v>
      </c>
      <c r="C24" s="230">
        <f t="shared" si="20"/>
        <v>867</v>
      </c>
      <c r="D24" s="230">
        <f t="shared" si="21"/>
        <v>1241</v>
      </c>
      <c r="E24" s="230">
        <f t="shared" si="22"/>
        <v>977</v>
      </c>
      <c r="F24" s="230">
        <f t="shared" si="23"/>
        <v>1118</v>
      </c>
      <c r="G24" s="230">
        <f t="shared" si="24"/>
        <v>1124</v>
      </c>
      <c r="H24" s="230">
        <f t="shared" si="25"/>
        <v>941</v>
      </c>
      <c r="I24" s="230">
        <f t="shared" si="26"/>
        <v>473</v>
      </c>
      <c r="J24" s="185">
        <f t="shared" si="27"/>
        <v>943</v>
      </c>
      <c r="K24" s="185">
        <f t="shared" si="28"/>
        <v>758</v>
      </c>
      <c r="L24" s="185">
        <f t="shared" si="29"/>
        <v>954</v>
      </c>
      <c r="M24" s="185">
        <f t="shared" si="30"/>
        <v>974</v>
      </c>
      <c r="N24" s="98">
        <f t="shared" si="1"/>
        <v>11306</v>
      </c>
      <c r="O24" s="77">
        <f t="shared" si="2"/>
        <v>0.77542879717317592</v>
      </c>
      <c r="Q24" s="263" t="s">
        <v>41</v>
      </c>
      <c r="R24" s="101">
        <f t="shared" si="3"/>
        <v>0.69747686254638663</v>
      </c>
      <c r="S24" s="101">
        <f t="shared" si="4"/>
        <v>0.60561186356619467</v>
      </c>
      <c r="T24" s="101">
        <f t="shared" si="5"/>
        <v>0.730485558047408</v>
      </c>
      <c r="U24" s="101">
        <f t="shared" si="6"/>
        <v>0.67266580833499723</v>
      </c>
      <c r="V24" s="101">
        <f t="shared" si="7"/>
        <v>0.78219013237063784</v>
      </c>
      <c r="W24" s="101">
        <f t="shared" si="8"/>
        <v>0.75098048386126903</v>
      </c>
      <c r="X24" s="101">
        <f t="shared" si="9"/>
        <v>0.85146812649866543</v>
      </c>
      <c r="Y24" s="101">
        <f t="shared" si="10"/>
        <v>0.73031018883073173</v>
      </c>
      <c r="Z24" s="101">
        <f t="shared" si="11"/>
        <v>0.89538350519379406</v>
      </c>
      <c r="AA24" s="101">
        <f t="shared" si="12"/>
        <v>0.74973047288408845</v>
      </c>
      <c r="AB24" s="101">
        <f t="shared" si="13"/>
        <v>0.91275270524976326</v>
      </c>
      <c r="AC24" s="101">
        <f t="shared" si="14"/>
        <v>1.1231808851680158</v>
      </c>
      <c r="AD24" s="101">
        <f t="shared" si="15"/>
        <v>0.77542879717317592</v>
      </c>
      <c r="AE24" s="336"/>
      <c r="AF24" s="358">
        <f t="shared" si="17"/>
        <v>11306</v>
      </c>
      <c r="AG24" s="328"/>
      <c r="AH24" s="328"/>
      <c r="AI24" s="328"/>
      <c r="AJ24" s="121" t="s">
        <v>160</v>
      </c>
      <c r="AK24" s="339">
        <v>8362</v>
      </c>
      <c r="AL24" s="339">
        <v>369</v>
      </c>
      <c r="AM24" s="339">
        <v>622</v>
      </c>
      <c r="AN24" s="339">
        <v>571</v>
      </c>
      <c r="AO24" s="339">
        <v>615</v>
      </c>
      <c r="AP24" s="339">
        <v>701</v>
      </c>
      <c r="AQ24" s="339">
        <v>768</v>
      </c>
      <c r="AR24" s="339">
        <v>684</v>
      </c>
      <c r="AS24" s="339">
        <v>385</v>
      </c>
      <c r="AT24" s="339">
        <v>789</v>
      </c>
      <c r="AU24" s="339">
        <v>908</v>
      </c>
      <c r="AV24" s="339">
        <v>1121</v>
      </c>
      <c r="AW24" s="339">
        <v>829</v>
      </c>
      <c r="AX24" s="121"/>
      <c r="AY24" s="121"/>
      <c r="AZ24" s="328"/>
    </row>
    <row r="25" spans="1:52" s="90" customFormat="1" ht="13.8">
      <c r="A25" s="263" t="s">
        <v>155</v>
      </c>
      <c r="B25" s="230">
        <f t="shared" ref="B25:M25" si="31">B78</f>
        <v>282</v>
      </c>
      <c r="C25" s="230">
        <f t="shared" si="31"/>
        <v>361</v>
      </c>
      <c r="D25" s="230">
        <f t="shared" si="31"/>
        <v>436</v>
      </c>
      <c r="E25" s="230">
        <f t="shared" si="31"/>
        <v>411</v>
      </c>
      <c r="F25" s="230">
        <f t="shared" si="31"/>
        <v>444</v>
      </c>
      <c r="G25" s="230">
        <f t="shared" si="31"/>
        <v>502</v>
      </c>
      <c r="H25" s="230">
        <f t="shared" si="31"/>
        <v>395</v>
      </c>
      <c r="I25" s="230">
        <f t="shared" si="31"/>
        <v>257</v>
      </c>
      <c r="J25" s="230">
        <f t="shared" si="31"/>
        <v>423</v>
      </c>
      <c r="K25" s="230">
        <f t="shared" si="31"/>
        <v>401</v>
      </c>
      <c r="L25" s="230">
        <f t="shared" si="31"/>
        <v>378</v>
      </c>
      <c r="M25" s="230">
        <f t="shared" si="31"/>
        <v>523</v>
      </c>
      <c r="N25" s="98">
        <f t="shared" si="1"/>
        <v>4813</v>
      </c>
      <c r="O25" s="77">
        <f t="shared" si="2"/>
        <v>0.33010249432111227</v>
      </c>
      <c r="Q25" s="263" t="s">
        <v>155</v>
      </c>
      <c r="R25" s="101">
        <f t="shared" si="3"/>
        <v>0.21013725986974469</v>
      </c>
      <c r="S25" s="101">
        <f t="shared" si="4"/>
        <v>0.25216364792087231</v>
      </c>
      <c r="T25" s="101">
        <f t="shared" si="5"/>
        <v>0.2566411791367203</v>
      </c>
      <c r="U25" s="101">
        <f t="shared" si="6"/>
        <v>0.282974050384528</v>
      </c>
      <c r="V25" s="101">
        <f t="shared" si="7"/>
        <v>0.31063722609352701</v>
      </c>
      <c r="W25" s="101">
        <f t="shared" si="8"/>
        <v>0.33540231574586926</v>
      </c>
      <c r="X25" s="101">
        <f t="shared" si="9"/>
        <v>0.35741754512962043</v>
      </c>
      <c r="Y25" s="101">
        <f t="shared" si="10"/>
        <v>0.39680701591860051</v>
      </c>
      <c r="Z25" s="101">
        <f t="shared" si="11"/>
        <v>0.40164074517176551</v>
      </c>
      <c r="AA25" s="101">
        <f t="shared" si="12"/>
        <v>0.39662522378168796</v>
      </c>
      <c r="AB25" s="101">
        <f t="shared" si="13"/>
        <v>0.36165673226877409</v>
      </c>
      <c r="AC25" s="101">
        <f t="shared" si="14"/>
        <v>0.60310431513641916</v>
      </c>
      <c r="AD25" s="101">
        <f t="shared" si="15"/>
        <v>0.33010249432111227</v>
      </c>
      <c r="AE25" s="336"/>
      <c r="AF25" s="358">
        <f t="shared" si="17"/>
        <v>4813</v>
      </c>
      <c r="AG25" s="328"/>
      <c r="AH25" s="328"/>
      <c r="AI25" s="328"/>
      <c r="AJ25" s="121" t="s">
        <v>40</v>
      </c>
      <c r="AK25" s="339">
        <v>223571</v>
      </c>
      <c r="AL25" s="339">
        <v>20234</v>
      </c>
      <c r="AM25" s="339">
        <v>22786</v>
      </c>
      <c r="AN25" s="339">
        <v>26424</v>
      </c>
      <c r="AO25" s="339">
        <v>23268</v>
      </c>
      <c r="AP25" s="339">
        <v>23821</v>
      </c>
      <c r="AQ25" s="339">
        <v>22197</v>
      </c>
      <c r="AR25" s="339">
        <v>16436</v>
      </c>
      <c r="AS25" s="339">
        <v>9339</v>
      </c>
      <c r="AT25" s="339">
        <v>13185</v>
      </c>
      <c r="AU25" s="339">
        <v>17123</v>
      </c>
      <c r="AV25" s="339">
        <v>15255</v>
      </c>
      <c r="AW25" s="339">
        <v>13503</v>
      </c>
      <c r="AX25" s="121"/>
      <c r="AY25" s="121"/>
      <c r="AZ25" s="328"/>
    </row>
    <row r="26" spans="1:52" ht="13.8">
      <c r="A26" s="263" t="s">
        <v>65</v>
      </c>
      <c r="B26" s="230">
        <v>141</v>
      </c>
      <c r="C26" s="230">
        <v>106</v>
      </c>
      <c r="D26" s="230">
        <v>228</v>
      </c>
      <c r="E26" s="230">
        <v>100</v>
      </c>
      <c r="F26" s="230">
        <v>148</v>
      </c>
      <c r="G26" s="230">
        <v>172</v>
      </c>
      <c r="H26" s="230">
        <v>160</v>
      </c>
      <c r="I26" s="230">
        <v>63</v>
      </c>
      <c r="J26" s="230">
        <v>135</v>
      </c>
      <c r="K26" s="230">
        <v>126</v>
      </c>
      <c r="L26" s="230">
        <v>121</v>
      </c>
      <c r="M26" s="230">
        <v>147</v>
      </c>
      <c r="N26" s="98">
        <f t="shared" si="1"/>
        <v>1647</v>
      </c>
      <c r="O26" s="77">
        <f t="shared" si="2"/>
        <v>0.11296048372052192</v>
      </c>
      <c r="Q26" s="263" t="s">
        <v>65</v>
      </c>
      <c r="R26" s="280">
        <f t="shared" si="3"/>
        <v>0.10506862993487234</v>
      </c>
      <c r="S26" s="280">
        <f t="shared" si="4"/>
        <v>7.4042511577873865E-2</v>
      </c>
      <c r="T26" s="280">
        <f t="shared" si="5"/>
        <v>0.13420685514489042</v>
      </c>
      <c r="U26" s="280">
        <f t="shared" si="6"/>
        <v>6.885013391351047E-2</v>
      </c>
      <c r="V26" s="280">
        <f t="shared" si="7"/>
        <v>0.10354574203117566</v>
      </c>
      <c r="W26" s="280">
        <f t="shared" si="8"/>
        <v>0.1149187217296604</v>
      </c>
      <c r="X26" s="280">
        <f t="shared" si="9"/>
        <v>0.14477672714111209</v>
      </c>
      <c r="Y26" s="280">
        <f t="shared" si="10"/>
        <v>9.727175876603826E-2</v>
      </c>
      <c r="Z26" s="280">
        <f t="shared" si="11"/>
        <v>0.12818321654418049</v>
      </c>
      <c r="AA26" s="280">
        <f t="shared" si="12"/>
        <v>0.12462538203614137</v>
      </c>
      <c r="AB26" s="280">
        <f t="shared" si="13"/>
        <v>0.11576842487968694</v>
      </c>
      <c r="AC26" s="280">
        <f t="shared" si="14"/>
        <v>0.16951497958901265</v>
      </c>
      <c r="AD26" s="280">
        <f t="shared" si="15"/>
        <v>0.11296048372052192</v>
      </c>
      <c r="AE26" s="336"/>
      <c r="AF26" s="358">
        <f t="shared" si="17"/>
        <v>1647</v>
      </c>
      <c r="AJ26" s="121" t="s">
        <v>45</v>
      </c>
      <c r="AK26" s="339">
        <v>80993</v>
      </c>
      <c r="AL26" s="339">
        <v>8940</v>
      </c>
      <c r="AM26" s="339">
        <v>9632</v>
      </c>
      <c r="AN26" s="339">
        <v>10788</v>
      </c>
      <c r="AO26" s="339">
        <v>8990</v>
      </c>
      <c r="AP26" s="339">
        <v>7707</v>
      </c>
      <c r="AQ26" s="339">
        <v>5853</v>
      </c>
      <c r="AR26" s="339">
        <v>5641</v>
      </c>
      <c r="AS26" s="339">
        <v>4524</v>
      </c>
      <c r="AT26" s="339">
        <v>5862</v>
      </c>
      <c r="AU26" s="339">
        <v>4505</v>
      </c>
      <c r="AV26" s="339">
        <v>4836</v>
      </c>
      <c r="AW26" s="339">
        <v>3715</v>
      </c>
    </row>
    <row r="27" spans="1:52" ht="13.8">
      <c r="A27" s="272" t="s">
        <v>121</v>
      </c>
      <c r="B27" s="99">
        <f t="shared" ref="B27:M27" si="32">SUM(B28:B34)</f>
        <v>21756</v>
      </c>
      <c r="C27" s="99">
        <f t="shared" si="32"/>
        <v>22271</v>
      </c>
      <c r="D27" s="99">
        <f t="shared" si="32"/>
        <v>27032</v>
      </c>
      <c r="E27" s="99">
        <f t="shared" si="32"/>
        <v>25590</v>
      </c>
      <c r="F27" s="99">
        <f t="shared" si="32"/>
        <v>25594</v>
      </c>
      <c r="G27" s="99">
        <f t="shared" si="32"/>
        <v>27360</v>
      </c>
      <c r="H27" s="99">
        <f t="shared" si="32"/>
        <v>20187</v>
      </c>
      <c r="I27" s="99">
        <f t="shared" si="32"/>
        <v>10872</v>
      </c>
      <c r="J27" s="99">
        <f t="shared" si="32"/>
        <v>15787</v>
      </c>
      <c r="K27" s="99">
        <f t="shared" si="32"/>
        <v>13708</v>
      </c>
      <c r="L27" s="99">
        <f t="shared" si="32"/>
        <v>16231</v>
      </c>
      <c r="M27" s="99">
        <f t="shared" si="32"/>
        <v>14524</v>
      </c>
      <c r="N27" s="99">
        <f t="shared" si="1"/>
        <v>240912</v>
      </c>
      <c r="O27" s="273">
        <f t="shared" si="2"/>
        <v>16.523094143338419</v>
      </c>
      <c r="Q27" s="272" t="s">
        <v>121</v>
      </c>
      <c r="R27" s="277">
        <f t="shared" si="3"/>
        <v>16.211866048674349</v>
      </c>
      <c r="S27" s="277">
        <f t="shared" si="4"/>
        <v>15.556611088215366</v>
      </c>
      <c r="T27" s="277">
        <f t="shared" si="5"/>
        <v>15.91175310647666</v>
      </c>
      <c r="U27" s="277">
        <f t="shared" si="6"/>
        <v>17.618749268467326</v>
      </c>
      <c r="V27" s="277">
        <f t="shared" si="7"/>
        <v>17.906417037472362</v>
      </c>
      <c r="W27" s="277">
        <f t="shared" si="8"/>
        <v>18.280094340252955</v>
      </c>
      <c r="X27" s="277">
        <f t="shared" si="9"/>
        <v>18.266298692485183</v>
      </c>
      <c r="Y27" s="277">
        <f t="shared" si="10"/>
        <v>16.786326369910604</v>
      </c>
      <c r="Z27" s="277">
        <f t="shared" si="11"/>
        <v>14.989840293207237</v>
      </c>
      <c r="AA27" s="277">
        <f t="shared" si="12"/>
        <v>13.558450293265285</v>
      </c>
      <c r="AB27" s="277">
        <f t="shared" si="13"/>
        <v>15.529233919191727</v>
      </c>
      <c r="AC27" s="277">
        <f t="shared" si="14"/>
        <v>16.748541248645033</v>
      </c>
      <c r="AD27" s="277">
        <f t="shared" si="15"/>
        <v>16.523094143338419</v>
      </c>
      <c r="AE27" s="336"/>
      <c r="AF27" s="358">
        <f t="shared" si="17"/>
        <v>240912</v>
      </c>
      <c r="AJ27" s="121" t="s">
        <v>46</v>
      </c>
      <c r="AK27" s="339">
        <v>6402</v>
      </c>
      <c r="AL27" s="339">
        <v>458</v>
      </c>
      <c r="AM27" s="339">
        <v>652</v>
      </c>
      <c r="AN27" s="339">
        <v>547</v>
      </c>
      <c r="AO27" s="339">
        <v>620</v>
      </c>
      <c r="AP27" s="339">
        <v>609</v>
      </c>
      <c r="AQ27" s="339">
        <v>529</v>
      </c>
      <c r="AR27" s="339">
        <v>463</v>
      </c>
      <c r="AS27" s="339">
        <v>302</v>
      </c>
      <c r="AT27" s="339">
        <v>658</v>
      </c>
      <c r="AU27" s="339">
        <v>704</v>
      </c>
      <c r="AV27" s="339">
        <v>539</v>
      </c>
      <c r="AW27" s="339">
        <v>321</v>
      </c>
    </row>
    <row r="28" spans="1:52" ht="13.8">
      <c r="A28" s="263" t="s">
        <v>62</v>
      </c>
      <c r="B28" s="185">
        <f t="shared" ref="B28:B33" si="33">VLOOKUP($A28,$AJ:$AW,3,FALSE)</f>
        <v>11172</v>
      </c>
      <c r="C28" s="185">
        <f t="shared" ref="C28:C33" si="34">VLOOKUP($A28,$AJ:$AW,4,FALSE)</f>
        <v>10983</v>
      </c>
      <c r="D28" s="185">
        <f t="shared" ref="D28:D33" si="35">VLOOKUP($A28,$AJ:$AW,5,FALSE)</f>
        <v>13706</v>
      </c>
      <c r="E28" s="185">
        <f t="shared" ref="E28:E33" si="36">VLOOKUP($A28,$AJ:$AW,6,FALSE)</f>
        <v>13713</v>
      </c>
      <c r="F28" s="185">
        <f t="shared" ref="F28:F33" si="37">VLOOKUP($A28,$AJ:$AW,7,FALSE)</f>
        <v>13145</v>
      </c>
      <c r="G28" s="185">
        <f t="shared" ref="G28:G33" si="38">VLOOKUP($A28,$AJ:$AW,8,FALSE)</f>
        <v>13656</v>
      </c>
      <c r="H28" s="185">
        <f t="shared" ref="H28:H33" si="39">VLOOKUP($A28,$AJ:$AW,9,FALSE)</f>
        <v>10617</v>
      </c>
      <c r="I28" s="185">
        <f t="shared" ref="I28:I33" si="40">VLOOKUP($A28,$AJ:$AW,10,FALSE)</f>
        <v>5721</v>
      </c>
      <c r="J28" s="185">
        <f t="shared" ref="J28:J33" si="41">VLOOKUP($A28,$AJ:$AW,11,FALSE)</f>
        <v>9452</v>
      </c>
      <c r="K28" s="185">
        <f t="shared" ref="K28:K33" si="42">VLOOKUP($A28,$AJ:$AW,12,FALSE)</f>
        <v>7645</v>
      </c>
      <c r="L28" s="185">
        <f t="shared" ref="L28:L33" si="43">VLOOKUP($A28,$AJ:$AW,13,FALSE)</f>
        <v>8727</v>
      </c>
      <c r="M28" s="185">
        <f t="shared" ref="M28:M33" si="44">VLOOKUP($A28,$AJ:$AW,14,FALSE)</f>
        <v>7558</v>
      </c>
      <c r="N28" s="98">
        <f>SUM(B28:M28)</f>
        <v>126095</v>
      </c>
      <c r="O28" s="77">
        <f t="shared" si="2"/>
        <v>8.6483012718513717</v>
      </c>
      <c r="Q28" s="263" t="s">
        <v>62</v>
      </c>
      <c r="R28" s="101">
        <f t="shared" si="3"/>
        <v>8.3250122952652053</v>
      </c>
      <c r="S28" s="101">
        <f t="shared" si="4"/>
        <v>7.6717821194319678</v>
      </c>
      <c r="T28" s="101">
        <f t="shared" si="5"/>
        <v>8.0677155991924039</v>
      </c>
      <c r="U28" s="101">
        <f t="shared" si="6"/>
        <v>9.4414188635596883</v>
      </c>
      <c r="V28" s="101">
        <f t="shared" si="7"/>
        <v>9.1966809391878659</v>
      </c>
      <c r="W28" s="101">
        <f t="shared" si="8"/>
        <v>9.1240119996525717</v>
      </c>
      <c r="X28" s="101">
        <f t="shared" si="9"/>
        <v>9.6068407003574183</v>
      </c>
      <c r="Y28" s="101">
        <f t="shared" si="10"/>
        <v>8.8332020936588087</v>
      </c>
      <c r="Z28" s="101">
        <f t="shared" si="11"/>
        <v>8.9747241687081036</v>
      </c>
      <c r="AA28" s="101">
        <f t="shared" si="12"/>
        <v>7.5615956005261955</v>
      </c>
      <c r="AB28" s="101">
        <f t="shared" si="13"/>
        <v>8.3496780489671742</v>
      </c>
      <c r="AC28" s="101">
        <f t="shared" si="14"/>
        <v>8.7156069097534541</v>
      </c>
      <c r="AD28" s="101">
        <f t="shared" si="15"/>
        <v>8.6483012718513717</v>
      </c>
      <c r="AE28" s="336"/>
      <c r="AF28" s="358">
        <f t="shared" si="17"/>
        <v>126095</v>
      </c>
      <c r="AJ28" s="121" t="s">
        <v>47</v>
      </c>
      <c r="AK28" s="339">
        <v>45006</v>
      </c>
      <c r="AL28" s="339">
        <v>3473</v>
      </c>
      <c r="AM28" s="339">
        <v>3616</v>
      </c>
      <c r="AN28" s="339">
        <v>4647</v>
      </c>
      <c r="AO28" s="339">
        <v>3330</v>
      </c>
      <c r="AP28" s="339">
        <v>3924</v>
      </c>
      <c r="AQ28" s="339">
        <v>5238</v>
      </c>
      <c r="AR28" s="339">
        <v>3713</v>
      </c>
      <c r="AS28" s="339">
        <v>2307</v>
      </c>
      <c r="AT28" s="339">
        <v>4172</v>
      </c>
      <c r="AU28" s="339">
        <v>4364</v>
      </c>
      <c r="AV28" s="339">
        <v>3842</v>
      </c>
      <c r="AW28" s="339">
        <v>2380</v>
      </c>
    </row>
    <row r="29" spans="1:52" ht="13.8">
      <c r="A29" s="263" t="s">
        <v>42</v>
      </c>
      <c r="B29" s="185">
        <f t="shared" si="33"/>
        <v>5186</v>
      </c>
      <c r="C29" s="185">
        <f t="shared" si="34"/>
        <v>5555</v>
      </c>
      <c r="D29" s="185">
        <f t="shared" si="35"/>
        <v>6428</v>
      </c>
      <c r="E29" s="185">
        <f t="shared" si="36"/>
        <v>6025</v>
      </c>
      <c r="F29" s="185">
        <f t="shared" si="37"/>
        <v>6177</v>
      </c>
      <c r="G29" s="185">
        <f t="shared" si="38"/>
        <v>6559</v>
      </c>
      <c r="H29" s="185">
        <f t="shared" si="39"/>
        <v>4992</v>
      </c>
      <c r="I29" s="185">
        <f t="shared" si="40"/>
        <v>2427</v>
      </c>
      <c r="J29" s="185">
        <f t="shared" si="41"/>
        <v>3097</v>
      </c>
      <c r="K29" s="185">
        <f t="shared" si="42"/>
        <v>2986</v>
      </c>
      <c r="L29" s="185">
        <f t="shared" si="43"/>
        <v>3290</v>
      </c>
      <c r="M29" s="185">
        <f t="shared" si="44"/>
        <v>2998</v>
      </c>
      <c r="N29" s="98">
        <f t="shared" si="1"/>
        <v>55720</v>
      </c>
      <c r="O29" s="77">
        <f t="shared" si="2"/>
        <v>3.8215896496098849</v>
      </c>
      <c r="Q29" s="263" t="s">
        <v>42</v>
      </c>
      <c r="R29" s="101">
        <f t="shared" si="3"/>
        <v>3.8644391123563686</v>
      </c>
      <c r="S29" s="101">
        <f t="shared" si="4"/>
        <v>3.8802467152366917</v>
      </c>
      <c r="T29" s="101">
        <f t="shared" si="5"/>
        <v>3.783691512593665</v>
      </c>
      <c r="U29" s="101">
        <f t="shared" si="6"/>
        <v>4.1482205682890054</v>
      </c>
      <c r="V29" s="101">
        <f t="shared" si="7"/>
        <v>4.3216354630173788</v>
      </c>
      <c r="W29" s="101">
        <f t="shared" si="8"/>
        <v>4.3822784640979222</v>
      </c>
      <c r="X29" s="101">
        <f t="shared" si="9"/>
        <v>4.5170338868026967</v>
      </c>
      <c r="Y29" s="101">
        <f t="shared" si="10"/>
        <v>3.7472787067488071</v>
      </c>
      <c r="Z29" s="101">
        <f t="shared" si="11"/>
        <v>2.9406179380542738</v>
      </c>
      <c r="AA29" s="101">
        <f t="shared" si="12"/>
        <v>2.9534237361898263</v>
      </c>
      <c r="AB29" s="101">
        <f t="shared" si="13"/>
        <v>3.1477530401171081</v>
      </c>
      <c r="AC29" s="101">
        <f t="shared" si="14"/>
        <v>3.4571830531146936</v>
      </c>
      <c r="AD29" s="101">
        <f t="shared" si="15"/>
        <v>3.8215896496098849</v>
      </c>
      <c r="AE29" s="336"/>
      <c r="AF29" s="358">
        <f t="shared" si="17"/>
        <v>55720</v>
      </c>
      <c r="AJ29" s="121" t="s">
        <v>94</v>
      </c>
      <c r="AK29" s="339">
        <v>4018</v>
      </c>
      <c r="AL29" s="339">
        <v>173</v>
      </c>
      <c r="AM29" s="339">
        <v>304</v>
      </c>
      <c r="AN29" s="339">
        <v>670</v>
      </c>
      <c r="AO29" s="339">
        <v>569</v>
      </c>
      <c r="AP29" s="339">
        <v>485</v>
      </c>
      <c r="AQ29" s="339">
        <v>439</v>
      </c>
      <c r="AR29" s="339">
        <v>368</v>
      </c>
      <c r="AS29" s="339">
        <v>145</v>
      </c>
      <c r="AT29" s="339">
        <v>316</v>
      </c>
      <c r="AU29" s="339">
        <v>189</v>
      </c>
      <c r="AV29" s="339">
        <v>219</v>
      </c>
      <c r="AW29" s="339">
        <v>141</v>
      </c>
    </row>
    <row r="30" spans="1:52" ht="13.8">
      <c r="A30" s="263" t="s">
        <v>58</v>
      </c>
      <c r="B30" s="185">
        <f t="shared" si="33"/>
        <v>2765</v>
      </c>
      <c r="C30" s="185">
        <f t="shared" si="34"/>
        <v>2830</v>
      </c>
      <c r="D30" s="185">
        <f t="shared" si="35"/>
        <v>2981</v>
      </c>
      <c r="E30" s="185">
        <f t="shared" si="36"/>
        <v>2638</v>
      </c>
      <c r="F30" s="185">
        <f t="shared" si="37"/>
        <v>2854</v>
      </c>
      <c r="G30" s="185">
        <f t="shared" si="38"/>
        <v>2914</v>
      </c>
      <c r="H30" s="185">
        <f t="shared" si="39"/>
        <v>2096</v>
      </c>
      <c r="I30" s="185">
        <f t="shared" si="40"/>
        <v>1187</v>
      </c>
      <c r="J30" s="185">
        <f t="shared" si="41"/>
        <v>1153</v>
      </c>
      <c r="K30" s="185">
        <f t="shared" si="42"/>
        <v>868</v>
      </c>
      <c r="L30" s="185">
        <f t="shared" si="43"/>
        <v>1348</v>
      </c>
      <c r="M30" s="185">
        <f t="shared" si="44"/>
        <v>1331</v>
      </c>
      <c r="N30" s="98">
        <f>SUM(B30:M30)</f>
        <v>24965</v>
      </c>
      <c r="O30" s="77">
        <f t="shared" si="2"/>
        <v>1.7122395118899996</v>
      </c>
      <c r="Q30" s="263" t="s">
        <v>58</v>
      </c>
      <c r="R30" s="101">
        <f t="shared" si="3"/>
        <v>2.0603883813469648</v>
      </c>
      <c r="S30" s="101">
        <f t="shared" si="4"/>
        <v>1.9767953562771983</v>
      </c>
      <c r="T30" s="101">
        <f t="shared" si="5"/>
        <v>1.754695768363677</v>
      </c>
      <c r="U30" s="101">
        <f t="shared" si="6"/>
        <v>1.816266532638406</v>
      </c>
      <c r="V30" s="101">
        <f t="shared" si="7"/>
        <v>1.9967537010606444</v>
      </c>
      <c r="W30" s="101">
        <f t="shared" si="8"/>
        <v>1.9469369483734325</v>
      </c>
      <c r="X30" s="101">
        <f t="shared" si="9"/>
        <v>1.8965751255485681</v>
      </c>
      <c r="Y30" s="101">
        <f t="shared" si="10"/>
        <v>1.8327234548458318</v>
      </c>
      <c r="Z30" s="101">
        <f t="shared" si="11"/>
        <v>1.0947796198180748</v>
      </c>
      <c r="AA30" s="101">
        <f t="shared" si="12"/>
        <v>0.8585304095823072</v>
      </c>
      <c r="AB30" s="101">
        <f t="shared" si="13"/>
        <v>1.2897176589902315</v>
      </c>
      <c r="AC30" s="101">
        <f t="shared" si="14"/>
        <v>1.5348601213127608</v>
      </c>
      <c r="AD30" s="101">
        <f t="shared" si="15"/>
        <v>1.7122395118899996</v>
      </c>
      <c r="AE30" s="336"/>
      <c r="AF30" s="358">
        <f t="shared" si="17"/>
        <v>24965</v>
      </c>
      <c r="AJ30" s="121" t="s">
        <v>48</v>
      </c>
      <c r="AK30" s="339">
        <v>43893</v>
      </c>
      <c r="AL30" s="339">
        <v>3187</v>
      </c>
      <c r="AM30" s="339">
        <v>3734</v>
      </c>
      <c r="AN30" s="339">
        <v>4174</v>
      </c>
      <c r="AO30" s="339">
        <v>3763</v>
      </c>
      <c r="AP30" s="339">
        <v>3805</v>
      </c>
      <c r="AQ30" s="339">
        <v>4068</v>
      </c>
      <c r="AR30" s="339">
        <v>3528</v>
      </c>
      <c r="AS30" s="339">
        <v>2892</v>
      </c>
      <c r="AT30" s="339">
        <v>4778</v>
      </c>
      <c r="AU30" s="339">
        <v>4009</v>
      </c>
      <c r="AV30" s="339">
        <v>3873</v>
      </c>
      <c r="AW30" s="339">
        <v>2082</v>
      </c>
    </row>
    <row r="31" spans="1:52" ht="13.8">
      <c r="A31" s="263" t="s">
        <v>57</v>
      </c>
      <c r="B31" s="185">
        <f t="shared" si="33"/>
        <v>1619</v>
      </c>
      <c r="C31" s="185">
        <f t="shared" si="34"/>
        <v>1975</v>
      </c>
      <c r="D31" s="185">
        <f t="shared" si="35"/>
        <v>2720</v>
      </c>
      <c r="E31" s="185">
        <f t="shared" si="36"/>
        <v>2349</v>
      </c>
      <c r="F31" s="185">
        <f t="shared" si="37"/>
        <v>2074</v>
      </c>
      <c r="G31" s="185">
        <f t="shared" si="38"/>
        <v>3004</v>
      </c>
      <c r="H31" s="185">
        <f t="shared" si="39"/>
        <v>1426</v>
      </c>
      <c r="I31" s="185">
        <f t="shared" si="40"/>
        <v>1035</v>
      </c>
      <c r="J31" s="185">
        <f t="shared" si="41"/>
        <v>1353</v>
      </c>
      <c r="K31" s="185">
        <f t="shared" si="42"/>
        <v>975</v>
      </c>
      <c r="L31" s="185">
        <f t="shared" si="43"/>
        <v>1476</v>
      </c>
      <c r="M31" s="185">
        <f t="shared" si="44"/>
        <v>1258</v>
      </c>
      <c r="N31" s="98">
        <f>SUM(B31:M31)</f>
        <v>21264</v>
      </c>
      <c r="O31" s="77">
        <f t="shared" si="2"/>
        <v>1.4584042051203265</v>
      </c>
      <c r="Q31" s="263" t="s">
        <v>57</v>
      </c>
      <c r="R31" s="101">
        <f t="shared" si="3"/>
        <v>1.2064263252805556</v>
      </c>
      <c r="S31" s="101">
        <f t="shared" si="4"/>
        <v>1.3795656638330271</v>
      </c>
      <c r="T31" s="101">
        <f t="shared" si="5"/>
        <v>1.6010642368162367</v>
      </c>
      <c r="U31" s="101">
        <f t="shared" si="6"/>
        <v>1.6172896456283608</v>
      </c>
      <c r="V31" s="101">
        <f t="shared" si="7"/>
        <v>1.4510396552206644</v>
      </c>
      <c r="W31" s="101">
        <f t="shared" si="8"/>
        <v>2.0070688376505803</v>
      </c>
      <c r="X31" s="101">
        <f t="shared" si="9"/>
        <v>1.2903225806451613</v>
      </c>
      <c r="Y31" s="101">
        <f t="shared" si="10"/>
        <v>1.5980360368706288</v>
      </c>
      <c r="Z31" s="101">
        <f t="shared" si="11"/>
        <v>1.2846806813650089</v>
      </c>
      <c r="AA31" s="101">
        <f t="shared" si="12"/>
        <v>0.96436307527966536</v>
      </c>
      <c r="AB31" s="101">
        <f t="shared" si="13"/>
        <v>1.4121834307637846</v>
      </c>
      <c r="AC31" s="101">
        <f t="shared" si="14"/>
        <v>1.4506792130814825</v>
      </c>
      <c r="AD31" s="101">
        <f t="shared" si="15"/>
        <v>1.4584042051203265</v>
      </c>
      <c r="AE31" s="336"/>
      <c r="AF31" s="358">
        <f t="shared" si="17"/>
        <v>21264</v>
      </c>
      <c r="AJ31" s="121" t="s">
        <v>148</v>
      </c>
      <c r="AK31" s="339">
        <v>43680</v>
      </c>
      <c r="AL31" s="339">
        <v>4048</v>
      </c>
      <c r="AM31" s="339">
        <v>3866</v>
      </c>
      <c r="AN31" s="339">
        <v>5093</v>
      </c>
      <c r="AO31" s="339">
        <v>5152</v>
      </c>
      <c r="AP31" s="339">
        <v>4612</v>
      </c>
      <c r="AQ31" s="339">
        <v>4335</v>
      </c>
      <c r="AR31" s="339">
        <v>3141</v>
      </c>
      <c r="AS31" s="339">
        <v>2057</v>
      </c>
      <c r="AT31" s="339">
        <v>2945</v>
      </c>
      <c r="AU31" s="339">
        <v>3013</v>
      </c>
      <c r="AV31" s="339">
        <v>3207</v>
      </c>
      <c r="AW31" s="339">
        <v>2211</v>
      </c>
    </row>
    <row r="32" spans="1:52" ht="13.8">
      <c r="A32" s="263" t="s">
        <v>180</v>
      </c>
      <c r="B32" s="186">
        <f t="shared" si="33"/>
        <v>379</v>
      </c>
      <c r="C32" s="186">
        <f t="shared" si="34"/>
        <v>352</v>
      </c>
      <c r="D32" s="186">
        <f t="shared" si="35"/>
        <v>511</v>
      </c>
      <c r="E32" s="186">
        <f t="shared" si="36"/>
        <v>367</v>
      </c>
      <c r="F32" s="186">
        <f t="shared" si="37"/>
        <v>784</v>
      </c>
      <c r="G32" s="186">
        <f t="shared" si="38"/>
        <v>689</v>
      </c>
      <c r="H32" s="186">
        <f t="shared" si="39"/>
        <v>602</v>
      </c>
      <c r="I32" s="186">
        <f t="shared" si="40"/>
        <v>349</v>
      </c>
      <c r="J32" s="186">
        <f t="shared" si="41"/>
        <v>466</v>
      </c>
      <c r="K32" s="186">
        <f t="shared" si="42"/>
        <v>618</v>
      </c>
      <c r="L32" s="186">
        <f t="shared" si="43"/>
        <v>706</v>
      </c>
      <c r="M32" s="186">
        <f t="shared" si="44"/>
        <v>501</v>
      </c>
      <c r="N32" s="98">
        <f t="shared" ref="N32" si="45">SUM(B32:M32)</f>
        <v>6324</v>
      </c>
      <c r="O32" s="77">
        <f t="shared" si="2"/>
        <v>0.43373533639865247</v>
      </c>
      <c r="Q32" s="263" t="s">
        <v>180</v>
      </c>
      <c r="R32" s="278">
        <f t="shared" si="3"/>
        <v>0.28241851592423139</v>
      </c>
      <c r="S32" s="278">
        <f t="shared" si="4"/>
        <v>0.24587701957935471</v>
      </c>
      <c r="T32" s="278">
        <f t="shared" si="5"/>
        <v>0.30078817096069738</v>
      </c>
      <c r="U32" s="278">
        <f t="shared" si="6"/>
        <v>0.25267999146258341</v>
      </c>
      <c r="V32" s="278">
        <f t="shared" si="7"/>
        <v>0.54851257940838993</v>
      </c>
      <c r="W32" s="278">
        <f t="shared" si="8"/>
        <v>0.46034301902172098</v>
      </c>
      <c r="X32" s="278">
        <f t="shared" si="9"/>
        <v>0.54472243586843416</v>
      </c>
      <c r="Y32" s="278">
        <f t="shared" si="10"/>
        <v>0.53885466364043422</v>
      </c>
      <c r="Z32" s="278">
        <f t="shared" si="11"/>
        <v>0.44246947340435638</v>
      </c>
      <c r="AA32" s="278">
        <f t="shared" si="12"/>
        <v>0.61125782617726476</v>
      </c>
      <c r="AB32" s="278">
        <f t="shared" si="13"/>
        <v>0.67547527243850403</v>
      </c>
      <c r="AC32" s="278">
        <f t="shared" si="14"/>
        <v>0.57773472635439005</v>
      </c>
      <c r="AD32" s="278">
        <f t="shared" si="15"/>
        <v>0.43373533639865247</v>
      </c>
      <c r="AE32" s="336"/>
      <c r="AF32" s="358">
        <f t="shared" si="17"/>
        <v>6324</v>
      </c>
      <c r="AJ32" s="248" t="s">
        <v>49</v>
      </c>
      <c r="AK32" s="339">
        <v>11759</v>
      </c>
      <c r="AL32" s="339">
        <v>759</v>
      </c>
      <c r="AM32" s="339">
        <v>932</v>
      </c>
      <c r="AN32" s="339">
        <v>1773</v>
      </c>
      <c r="AO32" s="339">
        <v>1686</v>
      </c>
      <c r="AP32" s="339">
        <v>1231</v>
      </c>
      <c r="AQ32" s="339">
        <v>968</v>
      </c>
      <c r="AR32" s="339">
        <v>902</v>
      </c>
      <c r="AS32" s="339">
        <v>396</v>
      </c>
      <c r="AT32" s="339">
        <v>1176</v>
      </c>
      <c r="AU32" s="339">
        <v>864</v>
      </c>
      <c r="AV32" s="339">
        <v>585</v>
      </c>
      <c r="AW32" s="339">
        <v>487</v>
      </c>
      <c r="AX32" s="248"/>
      <c r="AY32" s="248"/>
    </row>
    <row r="33" spans="1:52" ht="13.8">
      <c r="A33" s="263" t="s">
        <v>108</v>
      </c>
      <c r="B33" s="186">
        <f t="shared" si="33"/>
        <v>615</v>
      </c>
      <c r="C33" s="186">
        <f t="shared" si="34"/>
        <v>546</v>
      </c>
      <c r="D33" s="186">
        <f t="shared" si="35"/>
        <v>665</v>
      </c>
      <c r="E33" s="186">
        <f t="shared" si="36"/>
        <v>457</v>
      </c>
      <c r="F33" s="186">
        <f t="shared" si="37"/>
        <v>523</v>
      </c>
      <c r="G33" s="186">
        <f t="shared" si="38"/>
        <v>497</v>
      </c>
      <c r="H33" s="186">
        <f t="shared" si="39"/>
        <v>428</v>
      </c>
      <c r="I33" s="186">
        <f t="shared" si="40"/>
        <v>147</v>
      </c>
      <c r="J33" s="186">
        <f t="shared" si="41"/>
        <v>236</v>
      </c>
      <c r="K33" s="186">
        <f t="shared" si="42"/>
        <v>595</v>
      </c>
      <c r="L33" s="186">
        <f t="shared" si="43"/>
        <v>669</v>
      </c>
      <c r="M33" s="186">
        <f t="shared" si="44"/>
        <v>867</v>
      </c>
      <c r="N33" s="98">
        <f t="shared" si="1"/>
        <v>6245</v>
      </c>
      <c r="O33" s="77">
        <f t="shared" si="2"/>
        <v>0.42831707397368513</v>
      </c>
      <c r="Q33" s="263" t="s">
        <v>108</v>
      </c>
      <c r="R33" s="278">
        <f t="shared" si="3"/>
        <v>0.45827806673720922</v>
      </c>
      <c r="S33" s="278">
        <f t="shared" si="4"/>
        <v>0.38138878605206727</v>
      </c>
      <c r="T33" s="278">
        <f t="shared" si="5"/>
        <v>0.39143666083926376</v>
      </c>
      <c r="U33" s="278">
        <f t="shared" si="6"/>
        <v>0.31464511198474282</v>
      </c>
      <c r="V33" s="278">
        <f t="shared" si="7"/>
        <v>0.36590826406962751</v>
      </c>
      <c r="W33" s="278">
        <f t="shared" si="8"/>
        <v>0.33206165523047215</v>
      </c>
      <c r="X33" s="278">
        <f t="shared" si="9"/>
        <v>0.38727774510247481</v>
      </c>
      <c r="Y33" s="278">
        <f t="shared" si="10"/>
        <v>0.22696743712075593</v>
      </c>
      <c r="Z33" s="278">
        <f t="shared" si="11"/>
        <v>0.22408325262538217</v>
      </c>
      <c r="AA33" s="278">
        <f t="shared" si="12"/>
        <v>0.58850874850400092</v>
      </c>
      <c r="AB33" s="278">
        <f t="shared" si="13"/>
        <v>0.6400750102852113</v>
      </c>
      <c r="AC33" s="278">
        <f t="shared" si="14"/>
        <v>0.99979243063723788</v>
      </c>
      <c r="AD33" s="278">
        <f t="shared" si="15"/>
        <v>0.42831707397368513</v>
      </c>
      <c r="AE33" s="336"/>
      <c r="AF33" s="358">
        <f t="shared" si="17"/>
        <v>6245</v>
      </c>
      <c r="AJ33" s="121" t="s">
        <v>50</v>
      </c>
      <c r="AK33" s="339">
        <v>12396</v>
      </c>
      <c r="AL33" s="339">
        <v>947</v>
      </c>
      <c r="AM33" s="339">
        <v>1195</v>
      </c>
      <c r="AN33" s="339">
        <v>1464</v>
      </c>
      <c r="AO33" s="339">
        <v>1157</v>
      </c>
      <c r="AP33" s="339">
        <v>997</v>
      </c>
      <c r="AQ33" s="339">
        <v>1083</v>
      </c>
      <c r="AR33" s="339">
        <v>1013</v>
      </c>
      <c r="AS33" s="339">
        <v>606</v>
      </c>
      <c r="AT33" s="339">
        <v>1306</v>
      </c>
      <c r="AU33" s="339">
        <v>1217</v>
      </c>
      <c r="AV33" s="339">
        <v>873</v>
      </c>
      <c r="AW33" s="339">
        <v>538</v>
      </c>
    </row>
    <row r="34" spans="1:52" s="108" customFormat="1" ht="13.8">
      <c r="A34" s="264" t="s">
        <v>163</v>
      </c>
      <c r="B34" s="266">
        <v>20</v>
      </c>
      <c r="C34" s="266">
        <v>30</v>
      </c>
      <c r="D34" s="266">
        <v>21</v>
      </c>
      <c r="E34" s="266">
        <v>41</v>
      </c>
      <c r="F34" s="266">
        <v>37</v>
      </c>
      <c r="G34" s="266">
        <v>41</v>
      </c>
      <c r="H34" s="266">
        <v>26</v>
      </c>
      <c r="I34" s="266">
        <v>6</v>
      </c>
      <c r="J34" s="266">
        <v>30</v>
      </c>
      <c r="K34" s="266">
        <v>21</v>
      </c>
      <c r="L34" s="266">
        <v>15</v>
      </c>
      <c r="M34" s="266">
        <v>11</v>
      </c>
      <c r="N34" s="266">
        <f t="shared" si="1"/>
        <v>299</v>
      </c>
      <c r="O34" s="262">
        <f t="shared" si="2"/>
        <v>2.050709449449669E-2</v>
      </c>
      <c r="P34" s="11"/>
      <c r="Q34" s="264" t="s">
        <v>163</v>
      </c>
      <c r="R34" s="282">
        <f t="shared" si="3"/>
        <v>1.4903351763811679E-2</v>
      </c>
      <c r="S34" s="282">
        <f t="shared" si="4"/>
        <v>2.095542780505864E-2</v>
      </c>
      <c r="T34" s="282">
        <f t="shared" si="5"/>
        <v>1.2361157710713593E-2</v>
      </c>
      <c r="U34" s="282">
        <f t="shared" si="6"/>
        <v>2.8228554904539287E-2</v>
      </c>
      <c r="V34" s="282">
        <f t="shared" si="7"/>
        <v>2.5886435507793914E-2</v>
      </c>
      <c r="W34" s="282">
        <f t="shared" si="8"/>
        <v>2.7393416226256254E-2</v>
      </c>
      <c r="X34" s="282">
        <f t="shared" si="9"/>
        <v>2.3526218160430712E-2</v>
      </c>
      <c r="Y34" s="282">
        <f t="shared" si="10"/>
        <v>9.2639770253369769E-3</v>
      </c>
      <c r="Z34" s="282">
        <f t="shared" si="11"/>
        <v>2.8485159232040109E-2</v>
      </c>
      <c r="AA34" s="282">
        <f t="shared" si="12"/>
        <v>2.077089700602356E-2</v>
      </c>
      <c r="AB34" s="282">
        <f t="shared" si="13"/>
        <v>1.4351457629713257E-2</v>
      </c>
      <c r="AC34" s="282">
        <f t="shared" si="14"/>
        <v>1.2684794391014552E-2</v>
      </c>
      <c r="AD34" s="282">
        <f t="shared" si="15"/>
        <v>2.050709449449669E-2</v>
      </c>
      <c r="AE34" s="336"/>
      <c r="AF34" s="358">
        <f t="shared" si="17"/>
        <v>299</v>
      </c>
      <c r="AG34" s="248"/>
      <c r="AH34" s="248"/>
      <c r="AI34" s="248"/>
      <c r="AJ34" s="121" t="s">
        <v>51</v>
      </c>
      <c r="AK34" s="339">
        <v>47334</v>
      </c>
      <c r="AL34" s="339">
        <v>4680</v>
      </c>
      <c r="AM34" s="339">
        <v>3882</v>
      </c>
      <c r="AN34" s="339">
        <v>5876</v>
      </c>
      <c r="AO34" s="339">
        <v>4912</v>
      </c>
      <c r="AP34" s="339">
        <v>5034</v>
      </c>
      <c r="AQ34" s="339">
        <v>4650</v>
      </c>
      <c r="AR34" s="339">
        <v>3889</v>
      </c>
      <c r="AS34" s="339">
        <v>1656</v>
      </c>
      <c r="AT34" s="339">
        <v>3094</v>
      </c>
      <c r="AU34" s="339">
        <v>3666</v>
      </c>
      <c r="AV34" s="339">
        <v>3240</v>
      </c>
      <c r="AW34" s="339">
        <v>2755</v>
      </c>
      <c r="AX34" s="121"/>
      <c r="AY34" s="121"/>
      <c r="AZ34" s="248"/>
    </row>
    <row r="35" spans="1:52" ht="13.8">
      <c r="A35" s="272" t="s">
        <v>122</v>
      </c>
      <c r="B35" s="99">
        <f>SUM(B36:B37)</f>
        <v>11866</v>
      </c>
      <c r="C35" s="99">
        <f t="shared" ref="C35:O35" si="46">SUM(C36:C37)</f>
        <v>11098</v>
      </c>
      <c r="D35" s="99">
        <f t="shared" si="46"/>
        <v>14241</v>
      </c>
      <c r="E35" s="99">
        <f t="shared" si="46"/>
        <v>10038</v>
      </c>
      <c r="F35" s="99">
        <f t="shared" si="46"/>
        <v>10243</v>
      </c>
      <c r="G35" s="99">
        <f t="shared" si="46"/>
        <v>15692</v>
      </c>
      <c r="H35" s="99">
        <f t="shared" si="46"/>
        <v>10071</v>
      </c>
      <c r="I35" s="99">
        <f t="shared" si="46"/>
        <v>6847</v>
      </c>
      <c r="J35" s="99">
        <f t="shared" si="46"/>
        <v>13631</v>
      </c>
      <c r="K35" s="99">
        <f t="shared" si="46"/>
        <v>10931</v>
      </c>
      <c r="L35" s="99">
        <f t="shared" si="46"/>
        <v>12183</v>
      </c>
      <c r="M35" s="99">
        <f t="shared" si="46"/>
        <v>9406</v>
      </c>
      <c r="N35" s="99">
        <f t="shared" si="46"/>
        <v>136247</v>
      </c>
      <c r="O35" s="273">
        <f t="shared" si="46"/>
        <v>9.3445822862598362</v>
      </c>
      <c r="Q35" s="272" t="s">
        <v>122</v>
      </c>
      <c r="R35" s="277">
        <f t="shared" si="3"/>
        <v>8.8421586014694693</v>
      </c>
      <c r="S35" s="277">
        <f t="shared" si="4"/>
        <v>7.7521112593513601</v>
      </c>
      <c r="T35" s="277">
        <f t="shared" si="5"/>
        <v>8.3826308075367741</v>
      </c>
      <c r="U35" s="277">
        <f t="shared" si="6"/>
        <v>6.9111764422381805</v>
      </c>
      <c r="V35" s="277">
        <f t="shared" si="7"/>
        <v>7.1663448353063002</v>
      </c>
      <c r="W35" s="277">
        <f t="shared" si="8"/>
        <v>10.484328961522273</v>
      </c>
      <c r="X35" s="277">
        <f t="shared" si="9"/>
        <v>9.1127901189883733</v>
      </c>
      <c r="Y35" s="277">
        <f t="shared" si="10"/>
        <v>10.57174178208038</v>
      </c>
      <c r="Z35" s="277">
        <f t="shared" si="11"/>
        <v>12.942706849731289</v>
      </c>
      <c r="AA35" s="277">
        <f t="shared" si="12"/>
        <v>10.811746436802073</v>
      </c>
      <c r="AB35" s="277">
        <f t="shared" si="13"/>
        <v>11.656253886853108</v>
      </c>
      <c r="AC35" s="277">
        <f t="shared" si="14"/>
        <v>10.846652367443898</v>
      </c>
      <c r="AD35" s="277">
        <f t="shared" si="15"/>
        <v>9.3445822862598344</v>
      </c>
      <c r="AE35" s="336"/>
      <c r="AF35" s="358">
        <f t="shared" si="17"/>
        <v>136247</v>
      </c>
      <c r="AJ35" s="121" t="s">
        <v>95</v>
      </c>
      <c r="AK35" s="339">
        <v>18315</v>
      </c>
      <c r="AL35" s="339">
        <v>1604</v>
      </c>
      <c r="AM35" s="339">
        <v>1428</v>
      </c>
      <c r="AN35" s="339">
        <v>2163</v>
      </c>
      <c r="AO35" s="339">
        <v>1868</v>
      </c>
      <c r="AP35" s="339">
        <v>1809</v>
      </c>
      <c r="AQ35" s="339">
        <v>1791</v>
      </c>
      <c r="AR35" s="339">
        <v>1375</v>
      </c>
      <c r="AS35" s="339">
        <v>701</v>
      </c>
      <c r="AT35" s="339">
        <v>824</v>
      </c>
      <c r="AU35" s="339">
        <v>1280</v>
      </c>
      <c r="AV35" s="339">
        <v>1643</v>
      </c>
      <c r="AW35" s="339">
        <v>1829</v>
      </c>
    </row>
    <row r="36" spans="1:52" ht="13.8">
      <c r="A36" s="263" t="s">
        <v>107</v>
      </c>
      <c r="B36" s="186">
        <f t="shared" ref="B36:B37" si="47">VLOOKUP($A36,$AJ:$AW,3,FALSE)</f>
        <v>4966</v>
      </c>
      <c r="C36" s="186">
        <f t="shared" ref="C36:C37" si="48">VLOOKUP($A36,$AJ:$AW,4,FALSE)</f>
        <v>4516</v>
      </c>
      <c r="D36" s="186">
        <f t="shared" ref="D36:D37" si="49">VLOOKUP($A36,$AJ:$AW,5,FALSE)</f>
        <v>5527</v>
      </c>
      <c r="E36" s="186">
        <f t="shared" ref="E36:E37" si="50">VLOOKUP($A36,$AJ:$AW,6,FALSE)</f>
        <v>4589</v>
      </c>
      <c r="F36" s="186">
        <f t="shared" ref="F36:F37" si="51">VLOOKUP($A36,$AJ:$AW,7,FALSE)</f>
        <v>4559</v>
      </c>
      <c r="G36" s="186">
        <f t="shared" ref="G36:G37" si="52">VLOOKUP($A36,$AJ:$AW,8,FALSE)</f>
        <v>6966</v>
      </c>
      <c r="H36" s="186">
        <f t="shared" ref="H36:H37" si="53">VLOOKUP($A36,$AJ:$AW,9,FALSE)</f>
        <v>4600</v>
      </c>
      <c r="I36" s="186">
        <f t="shared" ref="I36:I37" si="54">VLOOKUP($A36,$AJ:$AW,10,FALSE)</f>
        <v>2562</v>
      </c>
      <c r="J36" s="186">
        <f t="shared" ref="J36:J37" si="55">VLOOKUP($A36,$AJ:$AW,11,FALSE)</f>
        <v>7226</v>
      </c>
      <c r="K36" s="186">
        <f t="shared" ref="K36:K37" si="56">VLOOKUP($A36,$AJ:$AW,12,FALSE)</f>
        <v>5191</v>
      </c>
      <c r="L36" s="186">
        <f t="shared" ref="L36:L37" si="57">VLOOKUP($A36,$AJ:$AW,13,FALSE)</f>
        <v>6351</v>
      </c>
      <c r="M36" s="186">
        <f t="shared" ref="M36:M37" si="58">VLOOKUP($A36,$AJ:$AW,14,FALSE)</f>
        <v>4645</v>
      </c>
      <c r="N36" s="98">
        <f>SUM(B36:M36)</f>
        <v>61698</v>
      </c>
      <c r="O36" s="77">
        <f t="shared" ref="O36:O64" si="59">N36/N$66*100</f>
        <v>4.231594368299187</v>
      </c>
      <c r="Q36" s="263" t="s">
        <v>107</v>
      </c>
      <c r="R36" s="278">
        <f t="shared" si="3"/>
        <v>3.7005022429544407</v>
      </c>
      <c r="S36" s="278">
        <f t="shared" si="4"/>
        <v>3.1544903989214936</v>
      </c>
      <c r="T36" s="278">
        <f t="shared" si="5"/>
        <v>3.2533389841482867</v>
      </c>
      <c r="U36" s="278">
        <f t="shared" si="6"/>
        <v>3.1595326452909953</v>
      </c>
      <c r="V36" s="278">
        <f t="shared" si="7"/>
        <v>3.1896286345954721</v>
      </c>
      <c r="W36" s="278">
        <f t="shared" si="8"/>
        <v>4.6542082300512462</v>
      </c>
      <c r="X36" s="278">
        <f t="shared" si="9"/>
        <v>4.1623309053069724</v>
      </c>
      <c r="Y36" s="278">
        <f t="shared" si="10"/>
        <v>3.9557181898188896</v>
      </c>
      <c r="Z36" s="278">
        <f t="shared" si="11"/>
        <v>6.8611253536907268</v>
      </c>
      <c r="AA36" s="278">
        <f t="shared" si="12"/>
        <v>5.1343679218222995</v>
      </c>
      <c r="AB36" s="278">
        <f t="shared" si="13"/>
        <v>6.0764071604205929</v>
      </c>
      <c r="AC36" s="278">
        <f t="shared" si="14"/>
        <v>5.3564427223875093</v>
      </c>
      <c r="AD36" s="278">
        <f t="shared" si="15"/>
        <v>4.231594368299187</v>
      </c>
      <c r="AE36" s="336"/>
      <c r="AF36" s="358">
        <f t="shared" si="17"/>
        <v>61698</v>
      </c>
      <c r="AJ36" s="121" t="s">
        <v>52</v>
      </c>
      <c r="AK36" s="339">
        <v>3928</v>
      </c>
      <c r="AL36" s="339">
        <v>330</v>
      </c>
      <c r="AM36" s="339">
        <v>361</v>
      </c>
      <c r="AN36" s="339">
        <v>382</v>
      </c>
      <c r="AO36" s="339">
        <v>414</v>
      </c>
      <c r="AP36" s="339">
        <v>500</v>
      </c>
      <c r="AQ36" s="339">
        <v>381</v>
      </c>
      <c r="AR36" s="339">
        <v>288</v>
      </c>
      <c r="AS36" s="339">
        <v>212</v>
      </c>
      <c r="AT36" s="339">
        <v>361</v>
      </c>
      <c r="AU36" s="339">
        <v>329</v>
      </c>
      <c r="AV36" s="339">
        <v>213</v>
      </c>
      <c r="AW36" s="339">
        <v>157</v>
      </c>
    </row>
    <row r="37" spans="1:52" ht="13.8">
      <c r="A37" s="263" t="s">
        <v>56</v>
      </c>
      <c r="B37" s="186">
        <f t="shared" si="47"/>
        <v>6900</v>
      </c>
      <c r="C37" s="186">
        <f t="shared" si="48"/>
        <v>6582</v>
      </c>
      <c r="D37" s="186">
        <f t="shared" si="49"/>
        <v>8714</v>
      </c>
      <c r="E37" s="186">
        <f t="shared" si="50"/>
        <v>5449</v>
      </c>
      <c r="F37" s="186">
        <f t="shared" si="51"/>
        <v>5684</v>
      </c>
      <c r="G37" s="186">
        <f t="shared" si="52"/>
        <v>8726</v>
      </c>
      <c r="H37" s="186">
        <f t="shared" si="53"/>
        <v>5471</v>
      </c>
      <c r="I37" s="186">
        <f t="shared" si="54"/>
        <v>4285</v>
      </c>
      <c r="J37" s="186">
        <f t="shared" si="55"/>
        <v>6405</v>
      </c>
      <c r="K37" s="186">
        <f t="shared" si="56"/>
        <v>5740</v>
      </c>
      <c r="L37" s="186">
        <f t="shared" si="57"/>
        <v>5832</v>
      </c>
      <c r="M37" s="186">
        <f t="shared" si="58"/>
        <v>4761</v>
      </c>
      <c r="N37" s="98">
        <f>SUM(B37:M37)</f>
        <v>74549</v>
      </c>
      <c r="O37" s="77">
        <f t="shared" si="59"/>
        <v>5.1129879179606483</v>
      </c>
      <c r="Q37" s="263" t="s">
        <v>56</v>
      </c>
      <c r="R37" s="278">
        <f t="shared" si="3"/>
        <v>5.1416563585150303</v>
      </c>
      <c r="S37" s="278">
        <f t="shared" si="4"/>
        <v>4.5976208604298661</v>
      </c>
      <c r="T37" s="278">
        <f t="shared" si="5"/>
        <v>5.1292918233884874</v>
      </c>
      <c r="U37" s="278">
        <f t="shared" si="6"/>
        <v>3.7516437969471852</v>
      </c>
      <c r="V37" s="278">
        <f t="shared" si="7"/>
        <v>3.9767162007108272</v>
      </c>
      <c r="W37" s="278">
        <f t="shared" si="8"/>
        <v>5.8301207314710268</v>
      </c>
      <c r="X37" s="278">
        <f t="shared" si="9"/>
        <v>4.9504592136814001</v>
      </c>
      <c r="Y37" s="278">
        <f t="shared" si="10"/>
        <v>6.6160235922614916</v>
      </c>
      <c r="Z37" s="278">
        <f t="shared" si="11"/>
        <v>6.0815814960405623</v>
      </c>
      <c r="AA37" s="278">
        <f t="shared" si="12"/>
        <v>5.6773785149797726</v>
      </c>
      <c r="AB37" s="278">
        <f t="shared" si="13"/>
        <v>5.5798467264325149</v>
      </c>
      <c r="AC37" s="278">
        <f t="shared" si="14"/>
        <v>5.4902096450563898</v>
      </c>
      <c r="AD37" s="278">
        <f t="shared" si="15"/>
        <v>5.1129879179606483</v>
      </c>
      <c r="AE37" s="336"/>
      <c r="AF37" s="358">
        <f t="shared" si="17"/>
        <v>74549</v>
      </c>
      <c r="AJ37" s="121" t="s">
        <v>53</v>
      </c>
      <c r="AK37" s="339">
        <v>27211</v>
      </c>
      <c r="AL37" s="339">
        <v>2445</v>
      </c>
      <c r="AM37" s="339">
        <v>2765</v>
      </c>
      <c r="AN37" s="339">
        <v>3403</v>
      </c>
      <c r="AO37" s="339">
        <v>2158</v>
      </c>
      <c r="AP37" s="339">
        <v>2319</v>
      </c>
      <c r="AQ37" s="339">
        <v>2081</v>
      </c>
      <c r="AR37" s="339">
        <v>2036</v>
      </c>
      <c r="AS37" s="339">
        <v>1544</v>
      </c>
      <c r="AT37" s="339">
        <v>2309</v>
      </c>
      <c r="AU37" s="339">
        <v>2135</v>
      </c>
      <c r="AV37" s="339">
        <v>2350</v>
      </c>
      <c r="AW37" s="339">
        <v>1666</v>
      </c>
    </row>
    <row r="38" spans="1:52" ht="13.8">
      <c r="A38" s="272" t="s">
        <v>123</v>
      </c>
      <c r="B38" s="99">
        <f>SUM(B39:B40)</f>
        <v>9033</v>
      </c>
      <c r="C38" s="99">
        <f t="shared" ref="C38:M38" si="60">SUM(C39:C40)</f>
        <v>8481</v>
      </c>
      <c r="D38" s="99">
        <f t="shared" si="60"/>
        <v>9288</v>
      </c>
      <c r="E38" s="99">
        <f t="shared" si="60"/>
        <v>8471</v>
      </c>
      <c r="F38" s="99">
        <f t="shared" si="60"/>
        <v>9013</v>
      </c>
      <c r="G38" s="99">
        <f t="shared" si="60"/>
        <v>8915</v>
      </c>
      <c r="H38" s="99">
        <f t="shared" si="60"/>
        <v>6838</v>
      </c>
      <c r="I38" s="99">
        <f t="shared" si="60"/>
        <v>4141</v>
      </c>
      <c r="J38" s="99">
        <f>SUM(J39:J40)</f>
        <v>5923</v>
      </c>
      <c r="K38" s="99">
        <f t="shared" si="60"/>
        <v>6195</v>
      </c>
      <c r="L38" s="99">
        <f t="shared" si="60"/>
        <v>6887</v>
      </c>
      <c r="M38" s="99">
        <f t="shared" si="60"/>
        <v>6368</v>
      </c>
      <c r="N38" s="99">
        <f t="shared" ref="N38:N43" si="61">SUM(B38:M38)</f>
        <v>89553</v>
      </c>
      <c r="O38" s="273">
        <f t="shared" si="59"/>
        <v>6.1420462651025494</v>
      </c>
      <c r="Q38" s="272" t="s">
        <v>123</v>
      </c>
      <c r="R38" s="277">
        <f t="shared" si="3"/>
        <v>6.7310988241255458</v>
      </c>
      <c r="S38" s="277">
        <f t="shared" si="4"/>
        <v>5.9240994404900782</v>
      </c>
      <c r="T38" s="277">
        <f t="shared" si="5"/>
        <v>5.4671634674813259</v>
      </c>
      <c r="U38" s="277">
        <f t="shared" si="6"/>
        <v>5.8322948438134716</v>
      </c>
      <c r="V38" s="277">
        <f t="shared" si="7"/>
        <v>6.3057957630201775</v>
      </c>
      <c r="W38" s="277">
        <f t="shared" si="8"/>
        <v>5.9563976989530376</v>
      </c>
      <c r="X38" s="277">
        <f t="shared" si="9"/>
        <v>6.187395376193277</v>
      </c>
      <c r="Y38" s="277">
        <f t="shared" si="10"/>
        <v>6.393688143653403</v>
      </c>
      <c r="Z38" s="277">
        <f t="shared" si="11"/>
        <v>5.6239199377124516</v>
      </c>
      <c r="AA38" s="277">
        <f t="shared" si="12"/>
        <v>6.1274146167769503</v>
      </c>
      <c r="AB38" s="277">
        <f t="shared" si="13"/>
        <v>6.5892325797223465</v>
      </c>
      <c r="AC38" s="277">
        <f t="shared" si="14"/>
        <v>7.3433427892709711</v>
      </c>
      <c r="AD38" s="277">
        <f t="shared" si="15"/>
        <v>6.1420462651025494</v>
      </c>
      <c r="AE38" s="336"/>
      <c r="AF38" s="358">
        <f t="shared" si="17"/>
        <v>89553</v>
      </c>
      <c r="AJ38" s="121" t="s">
        <v>54</v>
      </c>
      <c r="AK38" s="339">
        <v>53661</v>
      </c>
      <c r="AL38" s="339">
        <v>5298</v>
      </c>
      <c r="AM38" s="339">
        <v>6672</v>
      </c>
      <c r="AN38" s="339">
        <v>7399</v>
      </c>
      <c r="AO38" s="339">
        <v>6172</v>
      </c>
      <c r="AP38" s="339">
        <v>5478</v>
      </c>
      <c r="AQ38" s="339">
        <v>6441</v>
      </c>
      <c r="AR38" s="339">
        <v>3250</v>
      </c>
      <c r="AS38" s="339">
        <v>1499</v>
      </c>
      <c r="AT38" s="339">
        <v>3287</v>
      </c>
      <c r="AU38" s="339">
        <v>2497</v>
      </c>
      <c r="AV38" s="339">
        <v>3356</v>
      </c>
      <c r="AW38" s="339">
        <v>2312</v>
      </c>
    </row>
    <row r="39" spans="1:52" ht="13.8">
      <c r="A39" s="263" t="s">
        <v>157</v>
      </c>
      <c r="B39" s="186">
        <f>B72</f>
        <v>8574</v>
      </c>
      <c r="C39" s="186">
        <f t="shared" ref="C39:M39" si="62">C72</f>
        <v>7989</v>
      </c>
      <c r="D39" s="186">
        <f t="shared" si="62"/>
        <v>8797</v>
      </c>
      <c r="E39" s="186">
        <f t="shared" si="62"/>
        <v>8098</v>
      </c>
      <c r="F39" s="186">
        <f t="shared" si="62"/>
        <v>8642</v>
      </c>
      <c r="G39" s="186">
        <f t="shared" si="62"/>
        <v>8409</v>
      </c>
      <c r="H39" s="186">
        <f t="shared" si="62"/>
        <v>6499</v>
      </c>
      <c r="I39" s="186">
        <f t="shared" si="62"/>
        <v>3997</v>
      </c>
      <c r="J39" s="186">
        <f t="shared" si="62"/>
        <v>5585</v>
      </c>
      <c r="K39" s="186">
        <f t="shared" si="62"/>
        <v>5794</v>
      </c>
      <c r="L39" s="186">
        <f t="shared" si="62"/>
        <v>6437</v>
      </c>
      <c r="M39" s="186">
        <f t="shared" si="62"/>
        <v>6033</v>
      </c>
      <c r="N39" s="186">
        <f>N72</f>
        <v>84854</v>
      </c>
      <c r="O39" s="77">
        <f t="shared" si="59"/>
        <v>5.8197625292174653</v>
      </c>
      <c r="Q39" s="263" t="s">
        <v>157</v>
      </c>
      <c r="R39" s="278">
        <f t="shared" si="3"/>
        <v>6.3890669011460677</v>
      </c>
      <c r="S39" s="278">
        <f t="shared" si="4"/>
        <v>5.5804304244871155</v>
      </c>
      <c r="T39" s="278">
        <f t="shared" si="5"/>
        <v>5.1781478276736888</v>
      </c>
      <c r="U39" s="278">
        <f t="shared" si="6"/>
        <v>5.5754838443160777</v>
      </c>
      <c r="V39" s="278">
        <f t="shared" si="7"/>
        <v>6.0462317745501357</v>
      </c>
      <c r="W39" s="278">
        <f t="shared" si="8"/>
        <v>5.6183228547948501</v>
      </c>
      <c r="X39" s="278">
        <f t="shared" si="9"/>
        <v>5.8806496855630455</v>
      </c>
      <c r="Y39" s="278">
        <f t="shared" si="10"/>
        <v>6.1713526950453161</v>
      </c>
      <c r="Z39" s="278">
        <f t="shared" si="11"/>
        <v>5.3029871436981333</v>
      </c>
      <c r="AA39" s="278">
        <f t="shared" si="12"/>
        <v>5.7307893929952618</v>
      </c>
      <c r="AB39" s="278">
        <f t="shared" si="13"/>
        <v>6.1586888508309494</v>
      </c>
      <c r="AC39" s="278">
        <f t="shared" si="14"/>
        <v>6.9570331419082549</v>
      </c>
      <c r="AD39" s="278">
        <f t="shared" si="15"/>
        <v>5.8197625292174653</v>
      </c>
      <c r="AE39" s="336"/>
      <c r="AF39" s="358">
        <f t="shared" si="17"/>
        <v>84854</v>
      </c>
      <c r="AJ39" s="121" t="s">
        <v>55</v>
      </c>
      <c r="AK39" s="339">
        <v>84264</v>
      </c>
      <c r="AL39" s="339">
        <v>9202</v>
      </c>
      <c r="AM39" s="339">
        <v>10683</v>
      </c>
      <c r="AN39" s="339">
        <v>11465</v>
      </c>
      <c r="AO39" s="339">
        <v>9036</v>
      </c>
      <c r="AP39" s="339">
        <v>8109</v>
      </c>
      <c r="AQ39" s="339">
        <v>8075</v>
      </c>
      <c r="AR39" s="339">
        <v>6169</v>
      </c>
      <c r="AS39" s="339">
        <v>2892</v>
      </c>
      <c r="AT39" s="339">
        <v>4114</v>
      </c>
      <c r="AU39" s="339">
        <v>4439</v>
      </c>
      <c r="AV39" s="339">
        <v>4661</v>
      </c>
      <c r="AW39" s="339">
        <v>5419</v>
      </c>
    </row>
    <row r="40" spans="1:52" ht="13.8">
      <c r="A40" s="263" t="s">
        <v>116</v>
      </c>
      <c r="B40" s="186">
        <f t="shared" ref="B40:M40" si="63">B74</f>
        <v>459</v>
      </c>
      <c r="C40" s="186">
        <f t="shared" si="63"/>
        <v>492</v>
      </c>
      <c r="D40" s="186">
        <f t="shared" si="63"/>
        <v>491</v>
      </c>
      <c r="E40" s="186">
        <f t="shared" si="63"/>
        <v>373</v>
      </c>
      <c r="F40" s="186">
        <f t="shared" si="63"/>
        <v>371</v>
      </c>
      <c r="G40" s="186">
        <f t="shared" si="63"/>
        <v>506</v>
      </c>
      <c r="H40" s="186">
        <f t="shared" si="63"/>
        <v>339</v>
      </c>
      <c r="I40" s="186">
        <f t="shared" si="63"/>
        <v>144</v>
      </c>
      <c r="J40" s="186">
        <f t="shared" si="63"/>
        <v>338</v>
      </c>
      <c r="K40" s="186">
        <f t="shared" si="63"/>
        <v>401</v>
      </c>
      <c r="L40" s="186">
        <f t="shared" si="63"/>
        <v>450</v>
      </c>
      <c r="M40" s="186">
        <f t="shared" si="63"/>
        <v>335</v>
      </c>
      <c r="N40" s="98">
        <f t="shared" si="61"/>
        <v>4699</v>
      </c>
      <c r="O40" s="77">
        <f t="shared" si="59"/>
        <v>0.32228373588508347</v>
      </c>
      <c r="Q40" s="263" t="s">
        <v>116</v>
      </c>
      <c r="R40" s="278">
        <f t="shared" si="3"/>
        <v>0.34203192297947804</v>
      </c>
      <c r="S40" s="278">
        <f t="shared" si="4"/>
        <v>0.34366901600296174</v>
      </c>
      <c r="T40" s="278">
        <f t="shared" si="5"/>
        <v>0.28901563980763684</v>
      </c>
      <c r="U40" s="278">
        <f t="shared" si="6"/>
        <v>0.25681099949739405</v>
      </c>
      <c r="V40" s="278">
        <f t="shared" si="7"/>
        <v>0.2595639884700417</v>
      </c>
      <c r="W40" s="278">
        <f t="shared" si="8"/>
        <v>0.33807484415818695</v>
      </c>
      <c r="X40" s="278">
        <f t="shared" si="9"/>
        <v>0.30674569063023122</v>
      </c>
      <c r="Y40" s="278">
        <f t="shared" si="10"/>
        <v>0.22233544860808746</v>
      </c>
      <c r="Z40" s="278">
        <f t="shared" si="11"/>
        <v>0.32093279401431851</v>
      </c>
      <c r="AA40" s="278">
        <f t="shared" si="12"/>
        <v>0.39662522378168796</v>
      </c>
      <c r="AB40" s="278">
        <f t="shared" si="13"/>
        <v>0.43054372889139775</v>
      </c>
      <c r="AC40" s="278">
        <f t="shared" si="14"/>
        <v>0.38630964736271589</v>
      </c>
      <c r="AD40" s="278">
        <f t="shared" si="15"/>
        <v>0.32228373588508347</v>
      </c>
      <c r="AE40" s="336"/>
      <c r="AF40" s="358">
        <f t="shared" si="17"/>
        <v>4699</v>
      </c>
      <c r="AJ40" s="121" t="s">
        <v>108</v>
      </c>
      <c r="AK40" s="339">
        <v>6245</v>
      </c>
      <c r="AL40" s="339">
        <v>615</v>
      </c>
      <c r="AM40" s="339">
        <v>546</v>
      </c>
      <c r="AN40" s="339">
        <v>665</v>
      </c>
      <c r="AO40" s="339">
        <v>457</v>
      </c>
      <c r="AP40" s="339">
        <v>523</v>
      </c>
      <c r="AQ40" s="339">
        <v>497</v>
      </c>
      <c r="AR40" s="339">
        <v>428</v>
      </c>
      <c r="AS40" s="339">
        <v>147</v>
      </c>
      <c r="AT40" s="339">
        <v>236</v>
      </c>
      <c r="AU40" s="339">
        <v>595</v>
      </c>
      <c r="AV40" s="339">
        <v>669</v>
      </c>
      <c r="AW40" s="339">
        <v>867</v>
      </c>
    </row>
    <row r="41" spans="1:52" ht="13.8">
      <c r="A41" s="272" t="s">
        <v>156</v>
      </c>
      <c r="B41" s="99">
        <f>SUM(B42:B43)</f>
        <v>6660</v>
      </c>
      <c r="C41" s="99">
        <f t="shared" ref="C41:M41" si="64">SUM(C42:C43)</f>
        <v>7350</v>
      </c>
      <c r="D41" s="99">
        <f t="shared" si="64"/>
        <v>8821</v>
      </c>
      <c r="E41" s="99">
        <f t="shared" si="64"/>
        <v>7093</v>
      </c>
      <c r="F41" s="99">
        <f t="shared" si="64"/>
        <v>7729</v>
      </c>
      <c r="G41" s="99">
        <f t="shared" si="64"/>
        <v>9306</v>
      </c>
      <c r="H41" s="99">
        <f t="shared" si="64"/>
        <v>7241</v>
      </c>
      <c r="I41" s="99">
        <f t="shared" si="64"/>
        <v>5199</v>
      </c>
      <c r="J41" s="99">
        <f t="shared" si="64"/>
        <v>8950</v>
      </c>
      <c r="K41" s="99">
        <f t="shared" si="64"/>
        <v>8373</v>
      </c>
      <c r="L41" s="99">
        <f t="shared" si="64"/>
        <v>7715</v>
      </c>
      <c r="M41" s="99">
        <f t="shared" si="64"/>
        <v>4462</v>
      </c>
      <c r="N41" s="99">
        <f t="shared" si="61"/>
        <v>88899</v>
      </c>
      <c r="O41" s="273">
        <f t="shared" si="59"/>
        <v>6.0971912824958574</v>
      </c>
      <c r="Q41" s="272" t="s">
        <v>156</v>
      </c>
      <c r="R41" s="277">
        <f t="shared" si="3"/>
        <v>4.9628161373492903</v>
      </c>
      <c r="S41" s="277">
        <f t="shared" si="4"/>
        <v>5.1340798122393672</v>
      </c>
      <c r="T41" s="277">
        <f t="shared" si="5"/>
        <v>5.1922748650573611</v>
      </c>
      <c r="U41" s="277">
        <f t="shared" si="6"/>
        <v>4.883539998485297</v>
      </c>
      <c r="V41" s="277">
        <f t="shared" si="7"/>
        <v>5.4074664875605176</v>
      </c>
      <c r="W41" s="277">
        <f t="shared" si="8"/>
        <v>6.2176373512570899</v>
      </c>
      <c r="X41" s="277">
        <f t="shared" si="9"/>
        <v>6.5520517576799522</v>
      </c>
      <c r="Y41" s="277">
        <f t="shared" si="10"/>
        <v>8.0272360924544905</v>
      </c>
      <c r="Z41" s="277">
        <f t="shared" si="11"/>
        <v>8.4980725042252985</v>
      </c>
      <c r="AA41" s="277">
        <f t="shared" si="12"/>
        <v>8.2816533634016789</v>
      </c>
      <c r="AB41" s="277">
        <f t="shared" si="13"/>
        <v>7.3814330408825191</v>
      </c>
      <c r="AC41" s="277">
        <f t="shared" si="14"/>
        <v>5.1454138702460845</v>
      </c>
      <c r="AD41" s="277">
        <f t="shared" si="15"/>
        <v>6.0971912824958574</v>
      </c>
      <c r="AE41" s="336"/>
      <c r="AF41" s="358">
        <f t="shared" si="17"/>
        <v>88899</v>
      </c>
      <c r="AJ41" s="121" t="s">
        <v>56</v>
      </c>
      <c r="AK41" s="339">
        <v>74549</v>
      </c>
      <c r="AL41" s="339">
        <v>6900</v>
      </c>
      <c r="AM41" s="339">
        <v>6582</v>
      </c>
      <c r="AN41" s="339">
        <v>8714</v>
      </c>
      <c r="AO41" s="339">
        <v>5449</v>
      </c>
      <c r="AP41" s="339">
        <v>5684</v>
      </c>
      <c r="AQ41" s="339">
        <v>8726</v>
      </c>
      <c r="AR41" s="339">
        <v>5471</v>
      </c>
      <c r="AS41" s="339">
        <v>4285</v>
      </c>
      <c r="AT41" s="339">
        <v>6405</v>
      </c>
      <c r="AU41" s="339">
        <v>5740</v>
      </c>
      <c r="AV41" s="339">
        <v>5832</v>
      </c>
      <c r="AW41" s="339">
        <v>4761</v>
      </c>
    </row>
    <row r="42" spans="1:52" ht="13.8">
      <c r="A42" s="263" t="s">
        <v>48</v>
      </c>
      <c r="B42" s="186">
        <f t="shared" ref="B42:B44" si="65">VLOOKUP($A42,$AJ:$AW,3,FALSE)</f>
        <v>3187</v>
      </c>
      <c r="C42" s="186">
        <f t="shared" ref="C42:C44" si="66">VLOOKUP($A42,$AJ:$AW,4,FALSE)</f>
        <v>3734</v>
      </c>
      <c r="D42" s="186">
        <f t="shared" ref="D42:D44" si="67">VLOOKUP($A42,$AJ:$AW,5,FALSE)</f>
        <v>4174</v>
      </c>
      <c r="E42" s="186">
        <f t="shared" ref="E42:E44" si="68">VLOOKUP($A42,$AJ:$AW,6,FALSE)</f>
        <v>3763</v>
      </c>
      <c r="F42" s="186">
        <f t="shared" ref="F42:F44" si="69">VLOOKUP($A42,$AJ:$AW,7,FALSE)</f>
        <v>3805</v>
      </c>
      <c r="G42" s="186">
        <f t="shared" ref="G42:G44" si="70">VLOOKUP($A42,$AJ:$AW,8,FALSE)</f>
        <v>4068</v>
      </c>
      <c r="H42" s="186">
        <f t="shared" ref="H42:H44" si="71">VLOOKUP($A42,$AJ:$AW,9,FALSE)</f>
        <v>3528</v>
      </c>
      <c r="I42" s="186">
        <f t="shared" ref="I42:I44" si="72">VLOOKUP($A42,$AJ:$AW,10,FALSE)</f>
        <v>2892</v>
      </c>
      <c r="J42" s="186">
        <f t="shared" ref="J42:J44" si="73">VLOOKUP($A42,$AJ:$AW,11,FALSE)</f>
        <v>4778</v>
      </c>
      <c r="K42" s="186">
        <f t="shared" ref="K42:K44" si="74">VLOOKUP($A42,$AJ:$AW,12,FALSE)</f>
        <v>4009</v>
      </c>
      <c r="L42" s="186">
        <f t="shared" ref="L42:L44" si="75">VLOOKUP($A42,$AJ:$AW,13,FALSE)</f>
        <v>3873</v>
      </c>
      <c r="M42" s="186">
        <f t="shared" ref="M42:M44" si="76">VLOOKUP($A42,$AJ:$AW,14,FALSE)</f>
        <v>2082</v>
      </c>
      <c r="N42" s="98">
        <f t="shared" ref="N42" si="77">SUM(B42:M42)</f>
        <v>43893</v>
      </c>
      <c r="O42" s="77">
        <f t="shared" si="59"/>
        <v>3.010427754672051</v>
      </c>
      <c r="Q42" s="263" t="s">
        <v>48</v>
      </c>
      <c r="R42" s="278">
        <f t="shared" si="3"/>
        <v>2.3748491035633914</v>
      </c>
      <c r="S42" s="278">
        <f t="shared" si="4"/>
        <v>2.6082522474696321</v>
      </c>
      <c r="T42" s="278">
        <f t="shared" si="5"/>
        <v>2.4569272516437395</v>
      </c>
      <c r="U42" s="278">
        <f t="shared" si="6"/>
        <v>2.5908305391653985</v>
      </c>
      <c r="V42" s="278">
        <f t="shared" si="7"/>
        <v>2.6621050569501583</v>
      </c>
      <c r="W42" s="278">
        <f t="shared" si="8"/>
        <v>2.7179613953270838</v>
      </c>
      <c r="X42" s="278">
        <f t="shared" si="9"/>
        <v>3.1923268334615207</v>
      </c>
      <c r="Y42" s="278">
        <f t="shared" si="10"/>
        <v>4.4652369262124232</v>
      </c>
      <c r="Z42" s="278">
        <f t="shared" si="11"/>
        <v>4.5367363603562545</v>
      </c>
      <c r="AA42" s="278">
        <f t="shared" si="12"/>
        <v>3.9652631474832596</v>
      </c>
      <c r="AB42" s="278">
        <f t="shared" si="13"/>
        <v>3.7055463599919634</v>
      </c>
      <c r="AC42" s="278">
        <f t="shared" si="14"/>
        <v>2.400885629281118</v>
      </c>
      <c r="AD42" s="278">
        <f t="shared" si="15"/>
        <v>3.010427754672051</v>
      </c>
      <c r="AE42" s="336"/>
      <c r="AF42" s="358">
        <f t="shared" si="17"/>
        <v>43893</v>
      </c>
      <c r="AJ42" s="248" t="s">
        <v>57</v>
      </c>
      <c r="AK42" s="339">
        <v>21264</v>
      </c>
      <c r="AL42" s="339">
        <v>1619</v>
      </c>
      <c r="AM42" s="339">
        <v>1975</v>
      </c>
      <c r="AN42" s="339">
        <v>2720</v>
      </c>
      <c r="AO42" s="339">
        <v>2349</v>
      </c>
      <c r="AP42" s="339">
        <v>2074</v>
      </c>
      <c r="AQ42" s="339">
        <v>3004</v>
      </c>
      <c r="AR42" s="339">
        <v>1426</v>
      </c>
      <c r="AS42" s="339">
        <v>1035</v>
      </c>
      <c r="AT42" s="339">
        <v>1353</v>
      </c>
      <c r="AU42" s="339">
        <v>975</v>
      </c>
      <c r="AV42" s="339">
        <v>1476</v>
      </c>
      <c r="AW42" s="339">
        <v>1258</v>
      </c>
    </row>
    <row r="43" spans="1:52" ht="13.8">
      <c r="A43" s="264" t="s">
        <v>47</v>
      </c>
      <c r="B43" s="266">
        <f t="shared" si="65"/>
        <v>3473</v>
      </c>
      <c r="C43" s="266">
        <f t="shared" si="66"/>
        <v>3616</v>
      </c>
      <c r="D43" s="266">
        <f t="shared" si="67"/>
        <v>4647</v>
      </c>
      <c r="E43" s="266">
        <f t="shared" si="68"/>
        <v>3330</v>
      </c>
      <c r="F43" s="266">
        <f t="shared" si="69"/>
        <v>3924</v>
      </c>
      <c r="G43" s="266">
        <f t="shared" si="70"/>
        <v>5238</v>
      </c>
      <c r="H43" s="266">
        <f t="shared" si="71"/>
        <v>3713</v>
      </c>
      <c r="I43" s="266">
        <f t="shared" si="72"/>
        <v>2307</v>
      </c>
      <c r="J43" s="266">
        <f t="shared" si="73"/>
        <v>4172</v>
      </c>
      <c r="K43" s="266">
        <f t="shared" si="74"/>
        <v>4364</v>
      </c>
      <c r="L43" s="266">
        <f t="shared" si="75"/>
        <v>3842</v>
      </c>
      <c r="M43" s="266">
        <f t="shared" si="76"/>
        <v>2380</v>
      </c>
      <c r="N43" s="265">
        <f t="shared" si="61"/>
        <v>45006</v>
      </c>
      <c r="O43" s="262">
        <f t="shared" si="59"/>
        <v>3.0867635278238064</v>
      </c>
      <c r="Q43" s="264" t="s">
        <v>47</v>
      </c>
      <c r="R43" s="282">
        <f t="shared" si="3"/>
        <v>2.5879670337858984</v>
      </c>
      <c r="S43" s="282">
        <f t="shared" si="4"/>
        <v>2.5258275647697346</v>
      </c>
      <c r="T43" s="282">
        <f t="shared" si="5"/>
        <v>2.7353476134136221</v>
      </c>
      <c r="U43" s="282">
        <f t="shared" si="6"/>
        <v>2.2927094593198984</v>
      </c>
      <c r="V43" s="282">
        <f t="shared" si="7"/>
        <v>2.7453614306103602</v>
      </c>
      <c r="W43" s="282">
        <f t="shared" si="8"/>
        <v>3.4996759559300066</v>
      </c>
      <c r="X43" s="282">
        <f t="shared" si="9"/>
        <v>3.3597249242184315</v>
      </c>
      <c r="Y43" s="282">
        <f t="shared" si="10"/>
        <v>3.5619991662420678</v>
      </c>
      <c r="Z43" s="282">
        <f t="shared" si="11"/>
        <v>3.9613361438690444</v>
      </c>
      <c r="AA43" s="282">
        <f t="shared" si="12"/>
        <v>4.3163902159184193</v>
      </c>
      <c r="AB43" s="282">
        <f t="shared" si="13"/>
        <v>3.6758866808905557</v>
      </c>
      <c r="AC43" s="282">
        <f t="shared" si="14"/>
        <v>2.7445282409649669</v>
      </c>
      <c r="AD43" s="282">
        <f t="shared" si="15"/>
        <v>3.0867635278238064</v>
      </c>
      <c r="AE43" s="336"/>
      <c r="AF43" s="358">
        <f t="shared" si="17"/>
        <v>45006</v>
      </c>
      <c r="AJ43" s="121" t="s">
        <v>58</v>
      </c>
      <c r="AK43" s="339">
        <v>24965</v>
      </c>
      <c r="AL43" s="339">
        <v>2765</v>
      </c>
      <c r="AM43" s="339">
        <v>2830</v>
      </c>
      <c r="AN43" s="339">
        <v>2981</v>
      </c>
      <c r="AO43" s="339">
        <v>2638</v>
      </c>
      <c r="AP43" s="339">
        <v>2854</v>
      </c>
      <c r="AQ43" s="339">
        <v>2914</v>
      </c>
      <c r="AR43" s="339">
        <v>2096</v>
      </c>
      <c r="AS43" s="339">
        <v>1187</v>
      </c>
      <c r="AT43" s="339">
        <v>1153</v>
      </c>
      <c r="AU43" s="339">
        <v>868</v>
      </c>
      <c r="AV43" s="339">
        <v>1348</v>
      </c>
      <c r="AW43" s="339">
        <v>1331</v>
      </c>
    </row>
    <row r="44" spans="1:52" ht="13.8">
      <c r="A44" s="272" t="s">
        <v>45</v>
      </c>
      <c r="B44" s="99">
        <f t="shared" si="65"/>
        <v>8940</v>
      </c>
      <c r="C44" s="99">
        <f t="shared" si="66"/>
        <v>9632</v>
      </c>
      <c r="D44" s="99">
        <f t="shared" si="67"/>
        <v>10788</v>
      </c>
      <c r="E44" s="99">
        <f t="shared" si="68"/>
        <v>8990</v>
      </c>
      <c r="F44" s="99">
        <f t="shared" si="69"/>
        <v>7707</v>
      </c>
      <c r="G44" s="99">
        <f t="shared" si="70"/>
        <v>5853</v>
      </c>
      <c r="H44" s="99">
        <f t="shared" si="71"/>
        <v>5641</v>
      </c>
      <c r="I44" s="99">
        <f t="shared" si="72"/>
        <v>4524</v>
      </c>
      <c r="J44" s="99">
        <f t="shared" si="73"/>
        <v>5862</v>
      </c>
      <c r="K44" s="99">
        <f t="shared" si="74"/>
        <v>4505</v>
      </c>
      <c r="L44" s="99">
        <f t="shared" si="75"/>
        <v>4836</v>
      </c>
      <c r="M44" s="99">
        <f t="shared" si="76"/>
        <v>3715</v>
      </c>
      <c r="N44" s="99">
        <f>SUM(B44:M44)</f>
        <v>80993</v>
      </c>
      <c r="O44" s="273">
        <f t="shared" si="59"/>
        <v>5.5549535263972256</v>
      </c>
      <c r="Q44" s="272" t="s">
        <v>45</v>
      </c>
      <c r="R44" s="277">
        <f t="shared" si="3"/>
        <v>6.6617982384238221</v>
      </c>
      <c r="S44" s="277">
        <f t="shared" si="4"/>
        <v>6.7280893539441609</v>
      </c>
      <c r="T44" s="277">
        <f t="shared" si="5"/>
        <v>6.3501033039608679</v>
      </c>
      <c r="U44" s="277">
        <f t="shared" si="6"/>
        <v>6.1896270388245904</v>
      </c>
      <c r="V44" s="277">
        <f t="shared" si="7"/>
        <v>5.3920745529342629</v>
      </c>
      <c r="W44" s="277">
        <f t="shared" si="8"/>
        <v>3.9105771993238503</v>
      </c>
      <c r="X44" s="277">
        <f t="shared" si="9"/>
        <v>5.1042844862688321</v>
      </c>
      <c r="Y44" s="277">
        <f t="shared" si="10"/>
        <v>6.9850386771040798</v>
      </c>
      <c r="Z44" s="277">
        <f t="shared" si="11"/>
        <v>5.5660001139406372</v>
      </c>
      <c r="AA44" s="277">
        <f t="shared" si="12"/>
        <v>4.4558519529588638</v>
      </c>
      <c r="AB44" s="277">
        <f t="shared" si="13"/>
        <v>4.6269099398195541</v>
      </c>
      <c r="AC44" s="277">
        <f t="shared" si="14"/>
        <v>4.2840010147835512</v>
      </c>
      <c r="AD44" s="277">
        <f t="shared" si="15"/>
        <v>5.5549535263972256</v>
      </c>
      <c r="AE44" s="336"/>
      <c r="AF44" s="358">
        <f t="shared" si="17"/>
        <v>80993</v>
      </c>
      <c r="AG44" s="248"/>
      <c r="AH44" s="248"/>
      <c r="AI44" s="248"/>
      <c r="AJ44" s="121" t="s">
        <v>59</v>
      </c>
      <c r="AK44" s="339">
        <v>6879</v>
      </c>
      <c r="AL44" s="339">
        <v>449</v>
      </c>
      <c r="AM44" s="339">
        <v>601</v>
      </c>
      <c r="AN44" s="339">
        <v>847</v>
      </c>
      <c r="AO44" s="339">
        <v>650</v>
      </c>
      <c r="AP44" s="339">
        <v>700</v>
      </c>
      <c r="AQ44" s="339">
        <v>731</v>
      </c>
      <c r="AR44" s="339">
        <v>402</v>
      </c>
      <c r="AS44" s="339">
        <v>171</v>
      </c>
      <c r="AT44" s="339">
        <v>545</v>
      </c>
      <c r="AU44" s="339">
        <v>682</v>
      </c>
      <c r="AV44" s="339">
        <v>625</v>
      </c>
      <c r="AW44" s="339">
        <v>476</v>
      </c>
    </row>
    <row r="45" spans="1:52" ht="13.8">
      <c r="A45" s="272" t="s">
        <v>124</v>
      </c>
      <c r="B45" s="99">
        <f>SUM(B46:B47)</f>
        <v>7066</v>
      </c>
      <c r="C45" s="99">
        <f t="shared" ref="C45:M45" si="78">SUM(C46:C47)</f>
        <v>6353</v>
      </c>
      <c r="D45" s="99">
        <f t="shared" si="78"/>
        <v>7915</v>
      </c>
      <c r="E45" s="99">
        <f t="shared" si="78"/>
        <v>6847</v>
      </c>
      <c r="F45" s="99">
        <f t="shared" si="78"/>
        <v>6801</v>
      </c>
      <c r="G45" s="99">
        <f t="shared" si="78"/>
        <v>6691</v>
      </c>
      <c r="H45" s="99">
        <f t="shared" si="78"/>
        <v>5421</v>
      </c>
      <c r="I45" s="99">
        <f t="shared" si="78"/>
        <v>2963</v>
      </c>
      <c r="J45" s="99">
        <f t="shared" si="78"/>
        <v>4287</v>
      </c>
      <c r="K45" s="99">
        <f t="shared" si="78"/>
        <v>5118</v>
      </c>
      <c r="L45" s="99">
        <f t="shared" si="78"/>
        <v>5162</v>
      </c>
      <c r="M45" s="99">
        <f t="shared" si="78"/>
        <v>4968</v>
      </c>
      <c r="N45" s="99">
        <f t="shared" ref="N45:N63" si="79">SUM(B45:M45)</f>
        <v>69592</v>
      </c>
      <c r="O45" s="273">
        <f t="shared" si="59"/>
        <v>4.7730090971940262</v>
      </c>
      <c r="Q45" s="272" t="s">
        <v>124</v>
      </c>
      <c r="R45" s="277">
        <f t="shared" si="3"/>
        <v>5.2653541781546673</v>
      </c>
      <c r="S45" s="277">
        <f t="shared" si="4"/>
        <v>4.4376610948512516</v>
      </c>
      <c r="T45" s="277">
        <f t="shared" si="5"/>
        <v>4.6589792038237183</v>
      </c>
      <c r="U45" s="277">
        <f t="shared" si="6"/>
        <v>4.7141686690580613</v>
      </c>
      <c r="V45" s="277">
        <f t="shared" si="7"/>
        <v>4.7582066996893628</v>
      </c>
      <c r="W45" s="277">
        <f t="shared" si="8"/>
        <v>4.4704719017044052</v>
      </c>
      <c r="X45" s="277">
        <f t="shared" si="9"/>
        <v>4.9052164864498033</v>
      </c>
      <c r="Y45" s="277">
        <f t="shared" si="10"/>
        <v>4.574860654345577</v>
      </c>
      <c r="Z45" s="277">
        <f t="shared" si="11"/>
        <v>4.0705292542585312</v>
      </c>
      <c r="AA45" s="277">
        <f t="shared" si="12"/>
        <v>5.0621643274680279</v>
      </c>
      <c r="AB45" s="277">
        <f t="shared" si="13"/>
        <v>4.9388149523053224</v>
      </c>
      <c r="AC45" s="277">
        <f t="shared" si="14"/>
        <v>5.7289144122327542</v>
      </c>
      <c r="AD45" s="277">
        <f t="shared" si="15"/>
        <v>4.7730090971940262</v>
      </c>
      <c r="AE45" s="336"/>
      <c r="AF45" s="358">
        <f t="shared" si="17"/>
        <v>69592</v>
      </c>
      <c r="AJ45" s="121" t="s">
        <v>109</v>
      </c>
      <c r="AK45" s="339">
        <v>2404</v>
      </c>
      <c r="AL45" s="339">
        <v>153</v>
      </c>
      <c r="AM45" s="339">
        <v>187</v>
      </c>
      <c r="AN45" s="339">
        <v>281</v>
      </c>
      <c r="AO45" s="339">
        <v>204</v>
      </c>
      <c r="AP45" s="339">
        <v>217</v>
      </c>
      <c r="AQ45" s="339">
        <v>190</v>
      </c>
      <c r="AR45" s="339">
        <v>192</v>
      </c>
      <c r="AS45" s="339">
        <v>107</v>
      </c>
      <c r="AT45" s="339">
        <v>177</v>
      </c>
      <c r="AU45" s="339">
        <v>223</v>
      </c>
      <c r="AV45" s="339">
        <v>222</v>
      </c>
      <c r="AW45" s="339">
        <v>251</v>
      </c>
    </row>
    <row r="46" spans="1:52" ht="13.8">
      <c r="A46" s="263" t="s">
        <v>43</v>
      </c>
      <c r="B46" s="186">
        <f t="shared" ref="B46:B47" si="80">VLOOKUP($A46,$AJ:$AW,3,FALSE)</f>
        <v>5462</v>
      </c>
      <c r="C46" s="186">
        <f t="shared" ref="C46:C47" si="81">VLOOKUP($A46,$AJ:$AW,4,FALSE)</f>
        <v>4925</v>
      </c>
      <c r="D46" s="186">
        <f t="shared" ref="D46:D47" si="82">VLOOKUP($A46,$AJ:$AW,5,FALSE)</f>
        <v>5752</v>
      </c>
      <c r="E46" s="186">
        <f t="shared" ref="E46:E47" si="83">VLOOKUP($A46,$AJ:$AW,6,FALSE)</f>
        <v>4979</v>
      </c>
      <c r="F46" s="186">
        <f t="shared" ref="F46:F47" si="84">VLOOKUP($A46,$AJ:$AW,7,FALSE)</f>
        <v>4992</v>
      </c>
      <c r="G46" s="186">
        <f t="shared" ref="G46:G47" si="85">VLOOKUP($A46,$AJ:$AW,8,FALSE)</f>
        <v>4900</v>
      </c>
      <c r="H46" s="186">
        <f t="shared" ref="H46:H47" si="86">VLOOKUP($A46,$AJ:$AW,9,FALSE)</f>
        <v>4046</v>
      </c>
      <c r="I46" s="186">
        <f t="shared" ref="I46:I47" si="87">VLOOKUP($A46,$AJ:$AW,10,FALSE)</f>
        <v>2262</v>
      </c>
      <c r="J46" s="186">
        <f t="shared" ref="J46:J47" si="88">VLOOKUP($A46,$AJ:$AW,11,FALSE)</f>
        <v>3463</v>
      </c>
      <c r="K46" s="186">
        <f t="shared" ref="K46:K47" si="89">VLOOKUP($A46,$AJ:$AW,12,FALSE)</f>
        <v>3838</v>
      </c>
      <c r="L46" s="186">
        <f t="shared" ref="L46:L47" si="90">VLOOKUP($A46,$AJ:$AW,13,FALSE)</f>
        <v>3519</v>
      </c>
      <c r="M46" s="186">
        <f t="shared" ref="M46:M47" si="91">VLOOKUP($A46,$AJ:$AW,14,FALSE)</f>
        <v>3139</v>
      </c>
      <c r="N46" s="98">
        <f t="shared" si="79"/>
        <v>51277</v>
      </c>
      <c r="O46" s="77">
        <f t="shared" si="59"/>
        <v>3.5168638274057082</v>
      </c>
      <c r="Q46" s="263" t="s">
        <v>43</v>
      </c>
      <c r="R46" s="278">
        <f t="shared" si="3"/>
        <v>4.0701053666969704</v>
      </c>
      <c r="S46" s="278">
        <f t="shared" si="4"/>
        <v>3.4401827313304603</v>
      </c>
      <c r="T46" s="278">
        <f t="shared" si="5"/>
        <v>3.3857799596202178</v>
      </c>
      <c r="U46" s="278">
        <f t="shared" si="6"/>
        <v>3.4280481675536856</v>
      </c>
      <c r="V46" s="278">
        <f t="shared" si="7"/>
        <v>3.4925698933758706</v>
      </c>
      <c r="W46" s="278">
        <f t="shared" si="8"/>
        <v>3.2738473050891623</v>
      </c>
      <c r="X46" s="278">
        <f t="shared" si="9"/>
        <v>3.6610414875808712</v>
      </c>
      <c r="Y46" s="278">
        <f t="shared" si="10"/>
        <v>3.4925193385520399</v>
      </c>
      <c r="Z46" s="278">
        <f t="shared" si="11"/>
        <v>3.2881368806851627</v>
      </c>
      <c r="AA46" s="278">
        <f t="shared" si="12"/>
        <v>3.7961287004342106</v>
      </c>
      <c r="AB46" s="278">
        <f t="shared" si="13"/>
        <v>3.3668519599307305</v>
      </c>
      <c r="AC46" s="278">
        <f t="shared" si="14"/>
        <v>3.6197790539449706</v>
      </c>
      <c r="AD46" s="278">
        <f t="shared" si="15"/>
        <v>3.5168638274057082</v>
      </c>
      <c r="AE46" s="336"/>
      <c r="AF46" s="358">
        <f t="shared" si="17"/>
        <v>51277</v>
      </c>
      <c r="AJ46" s="121" t="s">
        <v>60</v>
      </c>
      <c r="AK46" s="339">
        <v>39318</v>
      </c>
      <c r="AL46" s="339">
        <v>3460</v>
      </c>
      <c r="AM46" s="339">
        <v>4959</v>
      </c>
      <c r="AN46" s="339">
        <v>3783</v>
      </c>
      <c r="AO46" s="339">
        <v>4263</v>
      </c>
      <c r="AP46" s="339">
        <v>3635</v>
      </c>
      <c r="AQ46" s="339">
        <v>3389</v>
      </c>
      <c r="AR46" s="339">
        <v>3026</v>
      </c>
      <c r="AS46" s="339">
        <v>1754</v>
      </c>
      <c r="AT46" s="339">
        <v>3673</v>
      </c>
      <c r="AU46" s="339">
        <v>3396</v>
      </c>
      <c r="AV46" s="339">
        <v>2498</v>
      </c>
      <c r="AW46" s="339">
        <v>1482</v>
      </c>
    </row>
    <row r="47" spans="1:52" ht="13.8">
      <c r="A47" s="264" t="s">
        <v>95</v>
      </c>
      <c r="B47" s="266">
        <f t="shared" si="80"/>
        <v>1604</v>
      </c>
      <c r="C47" s="266">
        <f t="shared" si="81"/>
        <v>1428</v>
      </c>
      <c r="D47" s="266">
        <f t="shared" si="82"/>
        <v>2163</v>
      </c>
      <c r="E47" s="266">
        <f t="shared" si="83"/>
        <v>1868</v>
      </c>
      <c r="F47" s="266">
        <f t="shared" si="84"/>
        <v>1809</v>
      </c>
      <c r="G47" s="266">
        <f t="shared" si="85"/>
        <v>1791</v>
      </c>
      <c r="H47" s="266">
        <f t="shared" si="86"/>
        <v>1375</v>
      </c>
      <c r="I47" s="266">
        <f t="shared" si="87"/>
        <v>701</v>
      </c>
      <c r="J47" s="266">
        <f t="shared" si="88"/>
        <v>824</v>
      </c>
      <c r="K47" s="266">
        <f t="shared" si="89"/>
        <v>1280</v>
      </c>
      <c r="L47" s="266">
        <f t="shared" si="90"/>
        <v>1643</v>
      </c>
      <c r="M47" s="266">
        <f t="shared" si="91"/>
        <v>1829</v>
      </c>
      <c r="N47" s="265">
        <f t="shared" si="79"/>
        <v>18315</v>
      </c>
      <c r="O47" s="262">
        <f t="shared" si="59"/>
        <v>1.2561452697883173</v>
      </c>
      <c r="Q47" s="264" t="s">
        <v>95</v>
      </c>
      <c r="R47" s="282">
        <f t="shared" si="3"/>
        <v>1.1952488114576969</v>
      </c>
      <c r="S47" s="282">
        <f t="shared" si="4"/>
        <v>0.99747836352079133</v>
      </c>
      <c r="T47" s="282">
        <f t="shared" si="5"/>
        <v>1.2731992442035001</v>
      </c>
      <c r="U47" s="282">
        <f t="shared" si="6"/>
        <v>1.2861205015043755</v>
      </c>
      <c r="V47" s="282">
        <f t="shared" si="7"/>
        <v>1.2656368063134917</v>
      </c>
      <c r="W47" s="282">
        <f t="shared" si="8"/>
        <v>1.1966245966152427</v>
      </c>
      <c r="X47" s="282">
        <f t="shared" si="9"/>
        <v>1.2441749988689319</v>
      </c>
      <c r="Y47" s="282">
        <f t="shared" si="10"/>
        <v>1.0823413157935369</v>
      </c>
      <c r="Z47" s="282">
        <f t="shared" si="11"/>
        <v>0.78239237357336822</v>
      </c>
      <c r="AA47" s="282">
        <f t="shared" si="12"/>
        <v>1.2660356270338169</v>
      </c>
      <c r="AB47" s="282">
        <f t="shared" si="13"/>
        <v>1.5719629923745921</v>
      </c>
      <c r="AC47" s="282">
        <f t="shared" si="14"/>
        <v>2.1091353582877832</v>
      </c>
      <c r="AD47" s="282">
        <f t="shared" si="15"/>
        <v>1.2561452697883173</v>
      </c>
      <c r="AE47" s="336"/>
      <c r="AF47" s="358">
        <f t="shared" si="17"/>
        <v>18315</v>
      </c>
      <c r="AJ47" s="121" t="s">
        <v>161</v>
      </c>
      <c r="AK47" s="339">
        <v>6045</v>
      </c>
      <c r="AL47" s="339">
        <v>56</v>
      </c>
      <c r="AM47" s="339">
        <v>281</v>
      </c>
      <c r="AN47" s="339">
        <v>1367</v>
      </c>
      <c r="AO47" s="339">
        <v>22</v>
      </c>
      <c r="AP47" s="339">
        <v>426</v>
      </c>
      <c r="AQ47" s="339">
        <v>984</v>
      </c>
      <c r="AR47" s="339">
        <v>9</v>
      </c>
      <c r="AS47" s="339">
        <v>308</v>
      </c>
      <c r="AT47" s="339">
        <v>1431</v>
      </c>
      <c r="AU47" s="339">
        <v>89</v>
      </c>
      <c r="AV47" s="339">
        <v>439</v>
      </c>
      <c r="AW47" s="339">
        <v>633</v>
      </c>
    </row>
    <row r="48" spans="1:52" ht="13.8">
      <c r="A48" s="272" t="s">
        <v>159</v>
      </c>
      <c r="B48" s="99">
        <f>SUM(B49:B50)</f>
        <v>5129</v>
      </c>
      <c r="C48" s="99">
        <f t="shared" ref="C48:M48" si="92">SUM(C49:C50)</f>
        <v>4483</v>
      </c>
      <c r="D48" s="99">
        <f>SUM(D49:D50)</f>
        <v>6723</v>
      </c>
      <c r="E48" s="99">
        <f t="shared" si="92"/>
        <v>5562</v>
      </c>
      <c r="F48" s="99">
        <f t="shared" si="92"/>
        <v>5734</v>
      </c>
      <c r="G48" s="99">
        <f t="shared" si="92"/>
        <v>5381</v>
      </c>
      <c r="H48" s="99">
        <f t="shared" si="92"/>
        <v>4291</v>
      </c>
      <c r="I48" s="99">
        <f t="shared" si="92"/>
        <v>1827</v>
      </c>
      <c r="J48" s="99">
        <f t="shared" si="92"/>
        <v>3639</v>
      </c>
      <c r="K48" s="99">
        <f t="shared" si="92"/>
        <v>4348</v>
      </c>
      <c r="L48" s="99">
        <f t="shared" si="92"/>
        <v>3865</v>
      </c>
      <c r="M48" s="99">
        <f t="shared" si="92"/>
        <v>3231</v>
      </c>
      <c r="N48" s="99">
        <f t="shared" si="79"/>
        <v>54213</v>
      </c>
      <c r="O48" s="273">
        <f t="shared" si="59"/>
        <v>3.7182311499336089</v>
      </c>
      <c r="Q48" s="272" t="s">
        <v>159</v>
      </c>
      <c r="R48" s="277">
        <f t="shared" si="3"/>
        <v>3.8219645598295058</v>
      </c>
      <c r="S48" s="277">
        <f t="shared" si="4"/>
        <v>3.1314394283359297</v>
      </c>
      <c r="T48" s="277">
        <f t="shared" si="5"/>
        <v>3.9573363471013083</v>
      </c>
      <c r="U48" s="277">
        <f t="shared" si="6"/>
        <v>3.8294444482694519</v>
      </c>
      <c r="V48" s="277">
        <f t="shared" si="7"/>
        <v>4.0116978703159543</v>
      </c>
      <c r="W48" s="277">
        <f t="shared" si="8"/>
        <v>3.5952188466703636</v>
      </c>
      <c r="X48" s="277">
        <f t="shared" si="9"/>
        <v>3.8827308510156993</v>
      </c>
      <c r="Y48" s="277">
        <f t="shared" si="10"/>
        <v>2.8208810042151096</v>
      </c>
      <c r="Z48" s="277">
        <f t="shared" si="11"/>
        <v>3.4552498148464652</v>
      </c>
      <c r="AA48" s="277">
        <f t="shared" si="12"/>
        <v>4.3005647705804968</v>
      </c>
      <c r="AB48" s="277">
        <f t="shared" si="13"/>
        <v>3.6978922492561161</v>
      </c>
      <c r="AC48" s="277">
        <f t="shared" si="14"/>
        <v>3.7258700615789113</v>
      </c>
      <c r="AD48" s="277">
        <f t="shared" si="15"/>
        <v>3.7182311499336089</v>
      </c>
      <c r="AE48" s="336"/>
      <c r="AF48" s="358">
        <f t="shared" si="17"/>
        <v>54213</v>
      </c>
      <c r="AJ48" s="121" t="s">
        <v>61</v>
      </c>
      <c r="AK48" s="339">
        <v>89553</v>
      </c>
      <c r="AL48" s="339">
        <v>9033</v>
      </c>
      <c r="AM48" s="339">
        <v>8481</v>
      </c>
      <c r="AN48" s="339">
        <v>9288</v>
      </c>
      <c r="AO48" s="339">
        <v>8471</v>
      </c>
      <c r="AP48" s="339">
        <v>9013</v>
      </c>
      <c r="AQ48" s="339">
        <v>8915</v>
      </c>
      <c r="AR48" s="339">
        <v>6838</v>
      </c>
      <c r="AS48" s="339">
        <v>4141</v>
      </c>
      <c r="AT48" s="339">
        <v>5923</v>
      </c>
      <c r="AU48" s="339">
        <v>6195</v>
      </c>
      <c r="AV48" s="339">
        <v>6887</v>
      </c>
      <c r="AW48" s="339">
        <v>6368</v>
      </c>
    </row>
    <row r="49" spans="1:52" ht="13.8">
      <c r="A49" s="263" t="s">
        <v>51</v>
      </c>
      <c r="B49" s="186">
        <f t="shared" ref="B49:B54" si="93">VLOOKUP($A49,$AJ:$AW,3,FALSE)</f>
        <v>4680</v>
      </c>
      <c r="C49" s="186">
        <f t="shared" ref="C49:C54" si="94">VLOOKUP($A49,$AJ:$AW,4,FALSE)</f>
        <v>3882</v>
      </c>
      <c r="D49" s="186">
        <f t="shared" ref="D49:D54" si="95">VLOOKUP($A49,$AJ:$AW,5,FALSE)</f>
        <v>5876</v>
      </c>
      <c r="E49" s="186">
        <f t="shared" ref="E49:E54" si="96">VLOOKUP($A49,$AJ:$AW,6,FALSE)</f>
        <v>4912</v>
      </c>
      <c r="F49" s="186">
        <f t="shared" ref="F49:F54" si="97">VLOOKUP($A49,$AJ:$AW,7,FALSE)</f>
        <v>5034</v>
      </c>
      <c r="G49" s="186">
        <f t="shared" ref="G49:G54" si="98">VLOOKUP($A49,$AJ:$AW,8,FALSE)</f>
        <v>4650</v>
      </c>
      <c r="H49" s="186">
        <f t="shared" ref="H49:H54" si="99">VLOOKUP($A49,$AJ:$AW,9,FALSE)</f>
        <v>3889</v>
      </c>
      <c r="I49" s="186">
        <f t="shared" ref="I49:I54" si="100">VLOOKUP($A49,$AJ:$AW,10,FALSE)</f>
        <v>1656</v>
      </c>
      <c r="J49" s="186">
        <f t="shared" ref="J49:J54" si="101">VLOOKUP($A49,$AJ:$AW,11,FALSE)</f>
        <v>3094</v>
      </c>
      <c r="K49" s="186">
        <f t="shared" ref="K49:K54" si="102">VLOOKUP($A49,$AJ:$AW,12,FALSE)</f>
        <v>3666</v>
      </c>
      <c r="L49" s="186">
        <f t="shared" ref="L49:L54" si="103">VLOOKUP($A49,$AJ:$AW,13,FALSE)</f>
        <v>3240</v>
      </c>
      <c r="M49" s="186">
        <f t="shared" ref="M49:M54" si="104">VLOOKUP($A49,$AJ:$AW,14,FALSE)</f>
        <v>2755</v>
      </c>
      <c r="N49" s="98">
        <f t="shared" si="79"/>
        <v>47334</v>
      </c>
      <c r="O49" s="77">
        <f t="shared" si="59"/>
        <v>3.246430805359553</v>
      </c>
      <c r="Q49" s="263" t="s">
        <v>51</v>
      </c>
      <c r="R49" s="278">
        <f t="shared" si="3"/>
        <v>3.4873843127319337</v>
      </c>
      <c r="S49" s="278">
        <f t="shared" si="4"/>
        <v>2.711632357974588</v>
      </c>
      <c r="T49" s="278">
        <f t="shared" si="5"/>
        <v>3.458769652769194</v>
      </c>
      <c r="U49" s="278">
        <f t="shared" si="6"/>
        <v>3.3819185778316339</v>
      </c>
      <c r="V49" s="278">
        <f t="shared" si="7"/>
        <v>3.5219544958441777</v>
      </c>
      <c r="W49" s="278">
        <f t="shared" si="8"/>
        <v>3.1068142793193072</v>
      </c>
      <c r="X49" s="278">
        <f t="shared" si="9"/>
        <v>3.5189793240736553</v>
      </c>
      <c r="Y49" s="278">
        <f t="shared" si="10"/>
        <v>2.5568576589930054</v>
      </c>
      <c r="Z49" s="278">
        <f t="shared" si="11"/>
        <v>2.93776942213107</v>
      </c>
      <c r="AA49" s="278">
        <f t="shared" si="12"/>
        <v>3.6260051630515413</v>
      </c>
      <c r="AB49" s="278">
        <f t="shared" si="13"/>
        <v>3.0999148480180634</v>
      </c>
      <c r="AC49" s="278">
        <f t="shared" si="14"/>
        <v>3.1769644133859174</v>
      </c>
      <c r="AD49" s="278">
        <f t="shared" si="15"/>
        <v>3.246430805359553</v>
      </c>
      <c r="AE49" s="336"/>
      <c r="AF49" s="358">
        <f t="shared" si="17"/>
        <v>47334</v>
      </c>
      <c r="AJ49" s="248" t="s">
        <v>62</v>
      </c>
      <c r="AK49" s="339">
        <v>126095</v>
      </c>
      <c r="AL49" s="339">
        <v>11172</v>
      </c>
      <c r="AM49" s="339">
        <v>10983</v>
      </c>
      <c r="AN49" s="339">
        <v>13706</v>
      </c>
      <c r="AO49" s="339">
        <v>13713</v>
      </c>
      <c r="AP49" s="339">
        <v>13145</v>
      </c>
      <c r="AQ49" s="339">
        <v>13656</v>
      </c>
      <c r="AR49" s="339">
        <v>10617</v>
      </c>
      <c r="AS49" s="339">
        <v>5721</v>
      </c>
      <c r="AT49" s="339">
        <v>9452</v>
      </c>
      <c r="AU49" s="339">
        <v>7645</v>
      </c>
      <c r="AV49" s="339">
        <v>8727</v>
      </c>
      <c r="AW49" s="339">
        <v>7558</v>
      </c>
    </row>
    <row r="50" spans="1:52" ht="13.8">
      <c r="A50" s="264" t="s">
        <v>59</v>
      </c>
      <c r="B50" s="266">
        <f t="shared" si="93"/>
        <v>449</v>
      </c>
      <c r="C50" s="266">
        <f t="shared" si="94"/>
        <v>601</v>
      </c>
      <c r="D50" s="266">
        <f t="shared" si="95"/>
        <v>847</v>
      </c>
      <c r="E50" s="266">
        <f t="shared" si="96"/>
        <v>650</v>
      </c>
      <c r="F50" s="266">
        <f t="shared" si="97"/>
        <v>700</v>
      </c>
      <c r="G50" s="266">
        <f t="shared" si="98"/>
        <v>731</v>
      </c>
      <c r="H50" s="266">
        <f t="shared" si="99"/>
        <v>402</v>
      </c>
      <c r="I50" s="266">
        <f t="shared" si="100"/>
        <v>171</v>
      </c>
      <c r="J50" s="266">
        <f t="shared" si="101"/>
        <v>545</v>
      </c>
      <c r="K50" s="266">
        <f t="shared" si="102"/>
        <v>682</v>
      </c>
      <c r="L50" s="266">
        <f t="shared" si="103"/>
        <v>625</v>
      </c>
      <c r="M50" s="266">
        <f t="shared" si="104"/>
        <v>476</v>
      </c>
      <c r="N50" s="265">
        <f t="shared" si="79"/>
        <v>6879</v>
      </c>
      <c r="O50" s="262">
        <f t="shared" si="59"/>
        <v>0.47180034457405601</v>
      </c>
      <c r="Q50" s="264" t="s">
        <v>59</v>
      </c>
      <c r="R50" s="282">
        <f t="shared" si="3"/>
        <v>0.33458024709757228</v>
      </c>
      <c r="S50" s="282">
        <f t="shared" si="4"/>
        <v>0.41980707036134141</v>
      </c>
      <c r="T50" s="282">
        <f t="shared" si="5"/>
        <v>0.49856669433211481</v>
      </c>
      <c r="U50" s="282">
        <f t="shared" si="6"/>
        <v>0.447525870437818</v>
      </c>
      <c r="V50" s="282">
        <f t="shared" si="7"/>
        <v>0.48974337447177679</v>
      </c>
      <c r="W50" s="282">
        <f t="shared" si="8"/>
        <v>0.4884045673510567</v>
      </c>
      <c r="X50" s="282">
        <f t="shared" si="9"/>
        <v>0.3637515269420441</v>
      </c>
      <c r="Y50" s="282">
        <f t="shared" si="10"/>
        <v>0.26402334522210386</v>
      </c>
      <c r="Z50" s="282">
        <f t="shared" si="11"/>
        <v>0.51748039271539525</v>
      </c>
      <c r="AA50" s="282">
        <f t="shared" si="12"/>
        <v>0.67455960752895561</v>
      </c>
      <c r="AB50" s="282">
        <f t="shared" si="13"/>
        <v>0.59797740123805243</v>
      </c>
      <c r="AC50" s="282">
        <f t="shared" si="14"/>
        <v>0.54890564819299337</v>
      </c>
      <c r="AD50" s="282">
        <f t="shared" si="15"/>
        <v>0.47180034457405601</v>
      </c>
      <c r="AE50" s="336"/>
      <c r="AF50" s="358">
        <f t="shared" si="17"/>
        <v>6879</v>
      </c>
      <c r="AJ50" s="248" t="s">
        <v>63</v>
      </c>
      <c r="AK50" s="339">
        <v>18744</v>
      </c>
      <c r="AL50" s="339">
        <v>1558</v>
      </c>
      <c r="AM50" s="339">
        <v>1746</v>
      </c>
      <c r="AN50" s="339">
        <v>1926</v>
      </c>
      <c r="AO50" s="339">
        <v>2009</v>
      </c>
      <c r="AP50" s="339">
        <v>2234</v>
      </c>
      <c r="AQ50" s="339">
        <v>2620</v>
      </c>
      <c r="AR50" s="339">
        <v>1390</v>
      </c>
      <c r="AS50" s="339">
        <v>638</v>
      </c>
      <c r="AT50" s="339">
        <v>1003</v>
      </c>
      <c r="AU50" s="339">
        <v>1398</v>
      </c>
      <c r="AV50" s="339">
        <v>1420</v>
      </c>
      <c r="AW50" s="339">
        <v>802</v>
      </c>
      <c r="AX50" s="248"/>
      <c r="AY50" s="248"/>
    </row>
    <row r="51" spans="1:52" ht="13.8">
      <c r="A51" s="272" t="s">
        <v>53</v>
      </c>
      <c r="B51" s="99">
        <f>VLOOKUP($A51,$AJ:$AW,3,FALSE)</f>
        <v>2445</v>
      </c>
      <c r="C51" s="99">
        <f>VLOOKUP($A51,$AJ:$AW,4,FALSE)</f>
        <v>2765</v>
      </c>
      <c r="D51" s="99">
        <f>VLOOKUP($A51,$AJ:$AW,5,FALSE)</f>
        <v>3403</v>
      </c>
      <c r="E51" s="99">
        <f>VLOOKUP($A51,$AJ:$AW,6,FALSE)</f>
        <v>2158</v>
      </c>
      <c r="F51" s="99">
        <f>VLOOKUP($A51,$AJ:$AW,7,FALSE)</f>
        <v>2319</v>
      </c>
      <c r="G51" s="99">
        <f>VLOOKUP($A51,$AJ:$AW,8,FALSE)</f>
        <v>2081</v>
      </c>
      <c r="H51" s="99">
        <f>VLOOKUP($A51,$AJ:$AW,9,FALSE)</f>
        <v>2036</v>
      </c>
      <c r="I51" s="99">
        <f>VLOOKUP($A51,$AJ:$AW,10,FALSE)</f>
        <v>1544</v>
      </c>
      <c r="J51" s="99">
        <f>VLOOKUP($A51,$AJ:$AW,11,FALSE)</f>
        <v>2309</v>
      </c>
      <c r="K51" s="99">
        <f>VLOOKUP($A51,$AJ:$AW,12,FALSE)</f>
        <v>2135</v>
      </c>
      <c r="L51" s="99">
        <f>VLOOKUP($A51,$AJ:$AW,13,FALSE)</f>
        <v>2350</v>
      </c>
      <c r="M51" s="99">
        <f>VLOOKUP($A51,$AJ:$AW,14,FALSE)</f>
        <v>1666</v>
      </c>
      <c r="N51" s="99">
        <f>SUM(B51:M51)</f>
        <v>27211</v>
      </c>
      <c r="O51" s="273">
        <f t="shared" si="59"/>
        <v>1.866282770199831</v>
      </c>
      <c r="P51" s="108"/>
      <c r="Q51" s="272" t="s">
        <v>53</v>
      </c>
      <c r="R51" s="277">
        <f t="shared" si="3"/>
        <v>1.821934753125978</v>
      </c>
      <c r="S51" s="277">
        <f t="shared" si="4"/>
        <v>1.931391929366238</v>
      </c>
      <c r="T51" s="277">
        <f t="shared" si="5"/>
        <v>2.0030961756932548</v>
      </c>
      <c r="U51" s="277">
        <f t="shared" si="6"/>
        <v>1.4857858898535559</v>
      </c>
      <c r="V51" s="277">
        <f t="shared" si="7"/>
        <v>1.6224498362857862</v>
      </c>
      <c r="W51" s="277">
        <f t="shared" si="8"/>
        <v>1.3903829065082747</v>
      </c>
      <c r="X51" s="277">
        <f t="shared" si="9"/>
        <v>1.8422838528706509</v>
      </c>
      <c r="Y51" s="277">
        <f t="shared" si="10"/>
        <v>2.3839300878533822</v>
      </c>
      <c r="Z51" s="277">
        <f t="shared" si="11"/>
        <v>2.1924077555593535</v>
      </c>
      <c r="AA51" s="277">
        <f t="shared" si="12"/>
        <v>2.1117078622790619</v>
      </c>
      <c r="AB51" s="277">
        <f t="shared" si="13"/>
        <v>2.2483950286550773</v>
      </c>
      <c r="AC51" s="277">
        <f t="shared" si="14"/>
        <v>1.9211697686754767</v>
      </c>
      <c r="AD51" s="277">
        <f t="shared" si="15"/>
        <v>1.866282770199831</v>
      </c>
      <c r="AE51" s="336"/>
      <c r="AF51" s="358">
        <f t="shared" si="17"/>
        <v>27211</v>
      </c>
      <c r="AG51" s="248"/>
      <c r="AH51" s="248"/>
      <c r="AI51" s="248"/>
      <c r="AJ51" s="121" t="s">
        <v>104</v>
      </c>
      <c r="AK51" s="339">
        <v>7542</v>
      </c>
      <c r="AL51" s="339">
        <v>425</v>
      </c>
      <c r="AM51" s="339">
        <v>420</v>
      </c>
      <c r="AN51" s="339">
        <v>644</v>
      </c>
      <c r="AO51" s="339">
        <v>497</v>
      </c>
      <c r="AP51" s="339">
        <v>581</v>
      </c>
      <c r="AQ51" s="339">
        <v>638</v>
      </c>
      <c r="AR51" s="339">
        <v>654</v>
      </c>
      <c r="AS51" s="339">
        <v>343</v>
      </c>
      <c r="AT51" s="339">
        <v>702</v>
      </c>
      <c r="AU51" s="339">
        <v>777</v>
      </c>
      <c r="AV51" s="339">
        <v>807</v>
      </c>
      <c r="AW51" s="339">
        <v>1054</v>
      </c>
      <c r="AX51" s="248"/>
      <c r="AY51" s="248"/>
    </row>
    <row r="52" spans="1:52" s="108" customFormat="1">
      <c r="A52" s="272" t="s">
        <v>160</v>
      </c>
      <c r="B52" s="99">
        <f>VLOOKUP($A52,$AJ:$AW,3,FALSE)</f>
        <v>369</v>
      </c>
      <c r="C52" s="99">
        <f>VLOOKUP($A52,$AJ:$AW,4,FALSE)</f>
        <v>622</v>
      </c>
      <c r="D52" s="99">
        <f>VLOOKUP($A52,$AJ:$AW,5,FALSE)</f>
        <v>571</v>
      </c>
      <c r="E52" s="99">
        <f>VLOOKUP($A52,$AJ:$AW,6,FALSE)</f>
        <v>615</v>
      </c>
      <c r="F52" s="99">
        <f>VLOOKUP($A52,$AJ:$AW,7,FALSE)</f>
        <v>701</v>
      </c>
      <c r="G52" s="99">
        <f>VLOOKUP($A52,$AJ:$AW,8,FALSE)</f>
        <v>768</v>
      </c>
      <c r="H52" s="99">
        <f>VLOOKUP($A52,$AJ:$AW,9,FALSE)</f>
        <v>684</v>
      </c>
      <c r="I52" s="99">
        <f>VLOOKUP($A52,$AJ:$AW,10,FALSE)</f>
        <v>385</v>
      </c>
      <c r="J52" s="99">
        <f>VLOOKUP($A52,$AJ:$AW,11,FALSE)</f>
        <v>789</v>
      </c>
      <c r="K52" s="99">
        <f>VLOOKUP($A52,$AJ:$AW,12,FALSE)</f>
        <v>908</v>
      </c>
      <c r="L52" s="99">
        <f>VLOOKUP($A52,$AJ:$AW,13,FALSE)</f>
        <v>1121</v>
      </c>
      <c r="M52" s="99">
        <f>VLOOKUP($A52,$AJ:$AW,14,FALSE)</f>
        <v>829</v>
      </c>
      <c r="N52" s="99">
        <f>SUM(B52:M52)</f>
        <v>8362</v>
      </c>
      <c r="O52" s="273">
        <f t="shared" si="59"/>
        <v>0.5735127898427469</v>
      </c>
      <c r="Q52" s="272" t="s">
        <v>160</v>
      </c>
      <c r="R52" s="277">
        <f t="shared" si="3"/>
        <v>0.27496684004232552</v>
      </c>
      <c r="S52" s="277">
        <f t="shared" si="4"/>
        <v>0.43447586982488251</v>
      </c>
      <c r="T52" s="277">
        <f t="shared" si="5"/>
        <v>0.33610576441987911</v>
      </c>
      <c r="U52" s="277">
        <f t="shared" si="6"/>
        <v>0.42342832356808935</v>
      </c>
      <c r="V52" s="277">
        <f t="shared" si="7"/>
        <v>0.49044300786387929</v>
      </c>
      <c r="W52" s="277">
        <f t="shared" si="8"/>
        <v>0.51312545516499519</v>
      </c>
      <c r="X52" s="277">
        <f t="shared" si="9"/>
        <v>0.61892050852825409</v>
      </c>
      <c r="Y52" s="277">
        <f t="shared" si="10"/>
        <v>0.59443852579245604</v>
      </c>
      <c r="Z52" s="277">
        <f t="shared" si="11"/>
        <v>0.74915968780265474</v>
      </c>
      <c r="AA52" s="277">
        <f t="shared" si="12"/>
        <v>0.89809402292711404</v>
      </c>
      <c r="AB52" s="277">
        <f t="shared" si="13"/>
        <v>1.0725322668605708</v>
      </c>
      <c r="AC52" s="277">
        <f t="shared" si="14"/>
        <v>0.95597223183191504</v>
      </c>
      <c r="AD52" s="277">
        <f t="shared" si="15"/>
        <v>0.5735127898427469</v>
      </c>
      <c r="AE52" s="336"/>
      <c r="AF52" s="358">
        <f t="shared" si="17"/>
        <v>8362</v>
      </c>
      <c r="AG52" s="248"/>
      <c r="AH52" s="248"/>
      <c r="AI52" s="248"/>
      <c r="AJ52" s="248"/>
      <c r="AK52" s="248"/>
      <c r="AL52" s="248"/>
      <c r="AM52" s="248"/>
      <c r="AN52" s="248"/>
      <c r="AO52" s="248"/>
      <c r="AP52" s="248"/>
      <c r="AQ52" s="248"/>
      <c r="AR52" s="248"/>
      <c r="AS52" s="248"/>
      <c r="AT52" s="248"/>
      <c r="AU52" s="248"/>
      <c r="AV52" s="248"/>
      <c r="AW52" s="248"/>
      <c r="AX52" s="248"/>
      <c r="AY52" s="248"/>
      <c r="AZ52" s="248"/>
    </row>
    <row r="53" spans="1:52" s="108" customFormat="1">
      <c r="A53" s="272" t="s">
        <v>60</v>
      </c>
      <c r="B53" s="99">
        <f t="shared" si="93"/>
        <v>3460</v>
      </c>
      <c r="C53" s="99">
        <f t="shared" si="94"/>
        <v>4959</v>
      </c>
      <c r="D53" s="99">
        <f t="shared" si="95"/>
        <v>3783</v>
      </c>
      <c r="E53" s="99">
        <f t="shared" si="96"/>
        <v>4263</v>
      </c>
      <c r="F53" s="99">
        <f t="shared" si="97"/>
        <v>3635</v>
      </c>
      <c r="G53" s="99">
        <f t="shared" si="98"/>
        <v>3389</v>
      </c>
      <c r="H53" s="99">
        <f t="shared" si="99"/>
        <v>3026</v>
      </c>
      <c r="I53" s="99">
        <f t="shared" si="100"/>
        <v>1754</v>
      </c>
      <c r="J53" s="99">
        <f t="shared" si="101"/>
        <v>3673</v>
      </c>
      <c r="K53" s="99">
        <f t="shared" si="102"/>
        <v>3396</v>
      </c>
      <c r="L53" s="99">
        <f t="shared" si="103"/>
        <v>2498</v>
      </c>
      <c r="M53" s="99">
        <f t="shared" si="104"/>
        <v>1482</v>
      </c>
      <c r="N53" s="99">
        <f t="shared" si="79"/>
        <v>39318</v>
      </c>
      <c r="O53" s="273">
        <f t="shared" si="59"/>
        <v>2.696648633226157</v>
      </c>
      <c r="Q53" s="272" t="s">
        <v>60</v>
      </c>
      <c r="R53" s="277">
        <f t="shared" si="3"/>
        <v>2.5782798551394208</v>
      </c>
      <c r="S53" s="277">
        <f t="shared" si="4"/>
        <v>3.4639322161761932</v>
      </c>
      <c r="T53" s="277">
        <f t="shared" si="5"/>
        <v>2.2267742676014057</v>
      </c>
      <c r="U53" s="277">
        <f t="shared" si="6"/>
        <v>2.9350812087329508</v>
      </c>
      <c r="V53" s="277">
        <f t="shared" si="7"/>
        <v>2.5431673802927266</v>
      </c>
      <c r="W53" s="277">
        <f t="shared" si="8"/>
        <v>2.2642996973361575</v>
      </c>
      <c r="X53" s="277">
        <f t="shared" si="9"/>
        <v>2.738089852056282</v>
      </c>
      <c r="Y53" s="277">
        <f t="shared" si="10"/>
        <v>2.7081692837401765</v>
      </c>
      <c r="Z53" s="277">
        <f t="shared" si="11"/>
        <v>3.4875329953094441</v>
      </c>
      <c r="AA53" s="277">
        <f t="shared" si="12"/>
        <v>3.3589507729740959</v>
      </c>
      <c r="AB53" s="277">
        <f t="shared" si="13"/>
        <v>2.3899960772682478</v>
      </c>
      <c r="AC53" s="277">
        <f t="shared" si="14"/>
        <v>1.708987753407597</v>
      </c>
      <c r="AD53" s="277">
        <f t="shared" si="15"/>
        <v>2.696648633226157</v>
      </c>
      <c r="AE53" s="336"/>
      <c r="AF53" s="358">
        <f t="shared" si="17"/>
        <v>39318</v>
      </c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1"/>
      <c r="AZ53" s="248"/>
    </row>
    <row r="54" spans="1:52" s="108" customFormat="1">
      <c r="A54" s="272" t="s">
        <v>63</v>
      </c>
      <c r="B54" s="99">
        <f t="shared" si="93"/>
        <v>1558</v>
      </c>
      <c r="C54" s="99">
        <f t="shared" si="94"/>
        <v>1746</v>
      </c>
      <c r="D54" s="99">
        <f t="shared" si="95"/>
        <v>1926</v>
      </c>
      <c r="E54" s="99">
        <f t="shared" si="96"/>
        <v>2009</v>
      </c>
      <c r="F54" s="99">
        <f t="shared" si="97"/>
        <v>2234</v>
      </c>
      <c r="G54" s="99">
        <f t="shared" si="98"/>
        <v>2620</v>
      </c>
      <c r="H54" s="99">
        <f t="shared" si="99"/>
        <v>1390</v>
      </c>
      <c r="I54" s="99">
        <f t="shared" si="100"/>
        <v>638</v>
      </c>
      <c r="J54" s="99">
        <f t="shared" si="101"/>
        <v>1003</v>
      </c>
      <c r="K54" s="99">
        <f t="shared" si="102"/>
        <v>1398</v>
      </c>
      <c r="L54" s="99">
        <f t="shared" si="103"/>
        <v>1420</v>
      </c>
      <c r="M54" s="99">
        <f t="shared" si="104"/>
        <v>802</v>
      </c>
      <c r="N54" s="99">
        <f t="shared" si="79"/>
        <v>18744</v>
      </c>
      <c r="O54" s="273">
        <f t="shared" si="59"/>
        <v>1.2855684923238997</v>
      </c>
      <c r="Q54" s="272" t="s">
        <v>63</v>
      </c>
      <c r="R54" s="277">
        <f t="shared" si="3"/>
        <v>1.1609711024009299</v>
      </c>
      <c r="S54" s="277">
        <f t="shared" si="4"/>
        <v>1.2196058982544129</v>
      </c>
      <c r="T54" s="277">
        <f t="shared" si="5"/>
        <v>1.1336947500397323</v>
      </c>
      <c r="U54" s="277">
        <f t="shared" si="6"/>
        <v>1.3831991903224252</v>
      </c>
      <c r="V54" s="277">
        <f t="shared" si="7"/>
        <v>1.5629809979570704</v>
      </c>
      <c r="W54" s="277">
        <f t="shared" si="8"/>
        <v>1.7505061100680828</v>
      </c>
      <c r="X54" s="277">
        <f t="shared" si="9"/>
        <v>1.2577478170384111</v>
      </c>
      <c r="Y54" s="277">
        <f t="shared" si="10"/>
        <v>0.98506955702749865</v>
      </c>
      <c r="Z54" s="277">
        <f t="shared" si="11"/>
        <v>0.95235382365787424</v>
      </c>
      <c r="AA54" s="277">
        <f t="shared" si="12"/>
        <v>1.382748286400997</v>
      </c>
      <c r="AB54" s="277">
        <f t="shared" si="13"/>
        <v>1.358604655612855</v>
      </c>
      <c r="AC54" s="277">
        <f t="shared" si="14"/>
        <v>0.92483682741760653</v>
      </c>
      <c r="AD54" s="277">
        <f t="shared" si="15"/>
        <v>1.2855684923238997</v>
      </c>
      <c r="AE54" s="336"/>
      <c r="AF54" s="358">
        <f t="shared" si="17"/>
        <v>18744</v>
      </c>
      <c r="AG54" s="248"/>
      <c r="AH54" s="248"/>
      <c r="AI54" s="248"/>
      <c r="AJ54" s="121"/>
      <c r="AK54" s="121"/>
      <c r="AL54" s="121"/>
      <c r="AM54" s="121"/>
      <c r="AN54" s="121"/>
      <c r="AO54" s="121"/>
      <c r="AP54" s="121"/>
      <c r="AQ54" s="121"/>
      <c r="AR54" s="121"/>
      <c r="AS54" s="121"/>
      <c r="AT54" s="121"/>
      <c r="AU54" s="121"/>
      <c r="AV54" s="121"/>
      <c r="AW54" s="121"/>
      <c r="AX54" s="121"/>
      <c r="AY54" s="121"/>
      <c r="AZ54" s="248"/>
    </row>
    <row r="55" spans="1:52">
      <c r="A55" s="272" t="s">
        <v>158</v>
      </c>
      <c r="B55" s="99">
        <f>SUM(B56:B57)</f>
        <v>932</v>
      </c>
      <c r="C55" s="99">
        <f t="shared" ref="C55:M55" si="105">SUM(C56:C57)</f>
        <v>1236</v>
      </c>
      <c r="D55" s="99">
        <f>SUM(D56:D57)</f>
        <v>2443</v>
      </c>
      <c r="E55" s="99">
        <f t="shared" si="105"/>
        <v>2255</v>
      </c>
      <c r="F55" s="99">
        <f t="shared" si="105"/>
        <v>1716</v>
      </c>
      <c r="G55" s="99">
        <f t="shared" si="105"/>
        <v>1407</v>
      </c>
      <c r="H55" s="99">
        <f t="shared" si="105"/>
        <v>1270</v>
      </c>
      <c r="I55" s="99">
        <f t="shared" si="105"/>
        <v>541</v>
      </c>
      <c r="J55" s="99">
        <f t="shared" si="105"/>
        <v>1492</v>
      </c>
      <c r="K55" s="99">
        <f t="shared" si="105"/>
        <v>1053</v>
      </c>
      <c r="L55" s="99">
        <f t="shared" si="105"/>
        <v>804</v>
      </c>
      <c r="M55" s="99">
        <f t="shared" si="105"/>
        <v>628</v>
      </c>
      <c r="N55" s="99">
        <f t="shared" si="79"/>
        <v>15777</v>
      </c>
      <c r="O55" s="273">
        <f t="shared" si="59"/>
        <v>1.0820750161862018</v>
      </c>
      <c r="Q55" s="272" t="s">
        <v>158</v>
      </c>
      <c r="R55" s="277">
        <f t="shared" si="3"/>
        <v>0.69449619219362435</v>
      </c>
      <c r="S55" s="277">
        <f t="shared" si="4"/>
        <v>0.86336362556841595</v>
      </c>
      <c r="T55" s="277">
        <f t="shared" si="5"/>
        <v>1.4380146803463478</v>
      </c>
      <c r="U55" s="277">
        <f t="shared" si="6"/>
        <v>1.5525705197496609</v>
      </c>
      <c r="V55" s="277">
        <f t="shared" si="7"/>
        <v>1.2005709008479557</v>
      </c>
      <c r="W55" s="277">
        <f t="shared" si="8"/>
        <v>0.94006186903274513</v>
      </c>
      <c r="X55" s="277">
        <f t="shared" si="9"/>
        <v>1.1491652716825771</v>
      </c>
      <c r="Y55" s="277">
        <f t="shared" si="10"/>
        <v>0.83530192845121742</v>
      </c>
      <c r="Z55" s="277">
        <f t="shared" si="11"/>
        <v>1.416661919140128</v>
      </c>
      <c r="AA55" s="277">
        <f t="shared" si="12"/>
        <v>1.0415121213020386</v>
      </c>
      <c r="AB55" s="277">
        <f t="shared" si="13"/>
        <v>0.76923812895263066</v>
      </c>
      <c r="AC55" s="277">
        <f t="shared" si="14"/>
        <v>0.7241864434142854</v>
      </c>
      <c r="AD55" s="277">
        <f t="shared" si="15"/>
        <v>1.0820750161862018</v>
      </c>
      <c r="AE55" s="336"/>
      <c r="AF55" s="358">
        <f t="shared" si="17"/>
        <v>15777</v>
      </c>
    </row>
    <row r="56" spans="1:52">
      <c r="A56" s="263" t="s">
        <v>49</v>
      </c>
      <c r="B56" s="186">
        <f t="shared" ref="B56:B62" si="106">VLOOKUP($A56,$AJ:$AW,3,FALSE)</f>
        <v>759</v>
      </c>
      <c r="C56" s="186">
        <f t="shared" ref="C56:C62" si="107">VLOOKUP($A56,$AJ:$AW,4,FALSE)</f>
        <v>932</v>
      </c>
      <c r="D56" s="186">
        <f t="shared" ref="D56:D62" si="108">VLOOKUP($A56,$AJ:$AW,5,FALSE)</f>
        <v>1773</v>
      </c>
      <c r="E56" s="186">
        <f t="shared" ref="E56:E62" si="109">VLOOKUP($A56,$AJ:$AW,6,FALSE)</f>
        <v>1686</v>
      </c>
      <c r="F56" s="186">
        <f t="shared" ref="F56:F62" si="110">VLOOKUP($A56,$AJ:$AW,7,FALSE)</f>
        <v>1231</v>
      </c>
      <c r="G56" s="186">
        <f t="shared" ref="G56:G62" si="111">VLOOKUP($A56,$AJ:$AW,8,FALSE)</f>
        <v>968</v>
      </c>
      <c r="H56" s="186">
        <f t="shared" ref="H56:H62" si="112">VLOOKUP($A56,$AJ:$AW,9,FALSE)</f>
        <v>902</v>
      </c>
      <c r="I56" s="186">
        <f t="shared" ref="I56:I62" si="113">VLOOKUP($A56,$AJ:$AW,10,FALSE)</f>
        <v>396</v>
      </c>
      <c r="J56" s="186">
        <f t="shared" ref="J56:J62" si="114">VLOOKUP($A56,$AJ:$AW,11,FALSE)</f>
        <v>1176</v>
      </c>
      <c r="K56" s="186">
        <f t="shared" ref="K56:K62" si="115">VLOOKUP($A56,$AJ:$AW,12,FALSE)</f>
        <v>864</v>
      </c>
      <c r="L56" s="186">
        <f t="shared" ref="L56:L62" si="116">VLOOKUP($A56,$AJ:$AW,13,FALSE)</f>
        <v>585</v>
      </c>
      <c r="M56" s="186">
        <f t="shared" ref="M56:M62" si="117">VLOOKUP($A56,$AJ:$AW,14,FALSE)</f>
        <v>487</v>
      </c>
      <c r="N56" s="98">
        <f>SUM(B56:M56)</f>
        <v>11759</v>
      </c>
      <c r="O56" s="77">
        <f t="shared" si="59"/>
        <v>0.80649807411634322</v>
      </c>
      <c r="Q56" s="263" t="s">
        <v>49</v>
      </c>
      <c r="R56" s="278">
        <f t="shared" si="3"/>
        <v>0.56558219943665333</v>
      </c>
      <c r="S56" s="278">
        <f t="shared" si="4"/>
        <v>0.65101529047715512</v>
      </c>
      <c r="T56" s="278">
        <f t="shared" si="5"/>
        <v>1.043634886718819</v>
      </c>
      <c r="U56" s="278">
        <f t="shared" si="6"/>
        <v>1.1608132577817862</v>
      </c>
      <c r="V56" s="278">
        <f t="shared" si="7"/>
        <v>0.86124870567822454</v>
      </c>
      <c r="W56" s="278">
        <f t="shared" si="8"/>
        <v>0.64675187578087945</v>
      </c>
      <c r="X56" s="278">
        <f t="shared" si="9"/>
        <v>0.81617879925801939</v>
      </c>
      <c r="Y56" s="278">
        <f t="shared" si="10"/>
        <v>0.6114224836722405</v>
      </c>
      <c r="Z56" s="278">
        <f t="shared" si="11"/>
        <v>1.116618241895972</v>
      </c>
      <c r="AA56" s="278">
        <f t="shared" si="12"/>
        <v>0.85457404824782657</v>
      </c>
      <c r="AB56" s="278">
        <f t="shared" si="13"/>
        <v>0.55970684755881706</v>
      </c>
      <c r="AC56" s="278">
        <f t="shared" si="14"/>
        <v>0.56159044258400792</v>
      </c>
      <c r="AD56" s="278">
        <f t="shared" si="15"/>
        <v>0.80649807411634322</v>
      </c>
      <c r="AE56" s="336"/>
      <c r="AF56" s="358">
        <f t="shared" si="17"/>
        <v>11759</v>
      </c>
      <c r="AJ56" s="248"/>
      <c r="AK56" s="248"/>
      <c r="AL56" s="248"/>
      <c r="AM56" s="248"/>
      <c r="AN56" s="248"/>
      <c r="AO56" s="248"/>
      <c r="AP56" s="248"/>
      <c r="AQ56" s="248"/>
      <c r="AR56" s="248"/>
      <c r="AS56" s="248"/>
      <c r="AT56" s="248"/>
      <c r="AU56" s="248"/>
      <c r="AV56" s="248"/>
      <c r="AW56" s="248"/>
      <c r="AX56" s="248"/>
      <c r="AY56" s="248"/>
    </row>
    <row r="57" spans="1:52">
      <c r="A57" s="264" t="s">
        <v>94</v>
      </c>
      <c r="B57" s="266">
        <f t="shared" si="106"/>
        <v>173</v>
      </c>
      <c r="C57" s="266">
        <f t="shared" si="107"/>
        <v>304</v>
      </c>
      <c r="D57" s="266">
        <f t="shared" si="108"/>
        <v>670</v>
      </c>
      <c r="E57" s="266">
        <f t="shared" si="109"/>
        <v>569</v>
      </c>
      <c r="F57" s="266">
        <f t="shared" si="110"/>
        <v>485</v>
      </c>
      <c r="G57" s="266">
        <f t="shared" si="111"/>
        <v>439</v>
      </c>
      <c r="H57" s="266">
        <f t="shared" si="112"/>
        <v>368</v>
      </c>
      <c r="I57" s="266">
        <f t="shared" si="113"/>
        <v>145</v>
      </c>
      <c r="J57" s="266">
        <f t="shared" si="114"/>
        <v>316</v>
      </c>
      <c r="K57" s="266">
        <f t="shared" si="115"/>
        <v>189</v>
      </c>
      <c r="L57" s="266">
        <f t="shared" si="116"/>
        <v>219</v>
      </c>
      <c r="M57" s="266">
        <f t="shared" si="117"/>
        <v>141</v>
      </c>
      <c r="N57" s="265">
        <f>SUM(B57:M57)</f>
        <v>4018</v>
      </c>
      <c r="O57" s="262">
        <f t="shared" si="59"/>
        <v>0.27557694206985855</v>
      </c>
      <c r="Q57" s="264" t="s">
        <v>94</v>
      </c>
      <c r="R57" s="282">
        <f t="shared" si="3"/>
        <v>0.12891399275697105</v>
      </c>
      <c r="S57" s="282">
        <f t="shared" si="4"/>
        <v>0.21234833509126091</v>
      </c>
      <c r="T57" s="282">
        <f t="shared" si="5"/>
        <v>0.3943797936275289</v>
      </c>
      <c r="U57" s="282">
        <f t="shared" si="6"/>
        <v>0.39175726196787453</v>
      </c>
      <c r="V57" s="282">
        <f t="shared" si="7"/>
        <v>0.33932219516973106</v>
      </c>
      <c r="W57" s="282">
        <f t="shared" si="8"/>
        <v>0.29330999325186574</v>
      </c>
      <c r="X57" s="282">
        <f t="shared" si="9"/>
        <v>0.33298647242455776</v>
      </c>
      <c r="Y57" s="282">
        <f t="shared" si="10"/>
        <v>0.22387944477897692</v>
      </c>
      <c r="Z57" s="282">
        <f t="shared" si="11"/>
        <v>0.30004367724415576</v>
      </c>
      <c r="AA57" s="282">
        <f t="shared" si="12"/>
        <v>0.18693807305421203</v>
      </c>
      <c r="AB57" s="282">
        <f t="shared" si="13"/>
        <v>0.20953128139381358</v>
      </c>
      <c r="AC57" s="282">
        <f t="shared" si="14"/>
        <v>0.16259600083027745</v>
      </c>
      <c r="AD57" s="282">
        <f t="shared" si="15"/>
        <v>0.27557694206985855</v>
      </c>
      <c r="AE57" s="336"/>
      <c r="AF57" s="358">
        <f t="shared" si="17"/>
        <v>4018</v>
      </c>
      <c r="AJ57" s="248"/>
      <c r="AK57" s="248"/>
      <c r="AL57" s="248"/>
      <c r="AM57" s="248"/>
      <c r="AN57" s="248"/>
      <c r="AO57" s="248"/>
      <c r="AP57" s="248"/>
      <c r="AQ57" s="248"/>
      <c r="AR57" s="248"/>
      <c r="AS57" s="248"/>
      <c r="AT57" s="248"/>
      <c r="AU57" s="248"/>
      <c r="AV57" s="248"/>
      <c r="AW57" s="248"/>
      <c r="AX57" s="248"/>
      <c r="AY57" s="248"/>
    </row>
    <row r="58" spans="1:52" s="108" customFormat="1">
      <c r="A58" s="274" t="s">
        <v>50</v>
      </c>
      <c r="B58" s="275">
        <f t="shared" si="106"/>
        <v>947</v>
      </c>
      <c r="C58" s="275">
        <f t="shared" si="107"/>
        <v>1195</v>
      </c>
      <c r="D58" s="275">
        <f t="shared" si="108"/>
        <v>1464</v>
      </c>
      <c r="E58" s="275">
        <f t="shared" si="109"/>
        <v>1157</v>
      </c>
      <c r="F58" s="275">
        <f t="shared" si="110"/>
        <v>997</v>
      </c>
      <c r="G58" s="275">
        <f t="shared" si="111"/>
        <v>1083</v>
      </c>
      <c r="H58" s="275">
        <f t="shared" si="112"/>
        <v>1013</v>
      </c>
      <c r="I58" s="275">
        <f t="shared" si="113"/>
        <v>606</v>
      </c>
      <c r="J58" s="275">
        <f t="shared" si="114"/>
        <v>1306</v>
      </c>
      <c r="K58" s="275">
        <f t="shared" si="115"/>
        <v>1217</v>
      </c>
      <c r="L58" s="275">
        <f t="shared" si="116"/>
        <v>873</v>
      </c>
      <c r="M58" s="275">
        <f t="shared" si="117"/>
        <v>538</v>
      </c>
      <c r="N58" s="275">
        <f t="shared" si="79"/>
        <v>12396</v>
      </c>
      <c r="O58" s="276">
        <f t="shared" si="59"/>
        <v>0.85018710151766219</v>
      </c>
      <c r="P58" s="11"/>
      <c r="Q58" s="274" t="s">
        <v>50</v>
      </c>
      <c r="R58" s="277">
        <f t="shared" si="3"/>
        <v>0.70567370601648305</v>
      </c>
      <c r="S58" s="277">
        <f t="shared" si="4"/>
        <v>0.8347245409015025</v>
      </c>
      <c r="T58" s="277">
        <f t="shared" si="5"/>
        <v>0.86174928040403331</v>
      </c>
      <c r="U58" s="277">
        <f t="shared" si="6"/>
        <v>0.79659604937931605</v>
      </c>
      <c r="V58" s="277">
        <f t="shared" si="7"/>
        <v>0.69753449192623063</v>
      </c>
      <c r="W58" s="277">
        <f t="shared" si="8"/>
        <v>0.72358706763501279</v>
      </c>
      <c r="X58" s="277">
        <f t="shared" si="9"/>
        <v>0.91661765371216575</v>
      </c>
      <c r="Y58" s="277">
        <f t="shared" si="10"/>
        <v>0.93566167955903468</v>
      </c>
      <c r="Z58" s="277">
        <f t="shared" si="11"/>
        <v>1.2400539319014794</v>
      </c>
      <c r="AA58" s="277">
        <f t="shared" si="12"/>
        <v>1.2037229360157462</v>
      </c>
      <c r="AB58" s="277">
        <f t="shared" si="13"/>
        <v>0.83525483404931156</v>
      </c>
      <c r="AC58" s="277">
        <f t="shared" si="14"/>
        <v>0.62040176203325725</v>
      </c>
      <c r="AD58" s="277">
        <f t="shared" si="15"/>
        <v>0.85018710151766219</v>
      </c>
      <c r="AE58" s="336"/>
      <c r="AF58" s="358">
        <f t="shared" si="17"/>
        <v>12396</v>
      </c>
      <c r="AG58" s="248"/>
      <c r="AH58" s="248"/>
      <c r="AI58" s="248"/>
      <c r="AJ58" s="248"/>
      <c r="AK58" s="248"/>
      <c r="AL58" s="248"/>
      <c r="AM58" s="248"/>
      <c r="AN58" s="248"/>
      <c r="AO58" s="248"/>
      <c r="AP58" s="248"/>
      <c r="AQ58" s="248"/>
      <c r="AR58" s="248"/>
      <c r="AS58" s="248"/>
      <c r="AT58" s="248"/>
      <c r="AU58" s="248"/>
      <c r="AV58" s="248"/>
      <c r="AW58" s="248"/>
      <c r="AX58" s="248"/>
      <c r="AY58" s="248"/>
      <c r="AZ58" s="248"/>
    </row>
    <row r="59" spans="1:52" s="108" customFormat="1">
      <c r="A59" s="274" t="s">
        <v>46</v>
      </c>
      <c r="B59" s="275">
        <f t="shared" si="106"/>
        <v>458</v>
      </c>
      <c r="C59" s="275">
        <f t="shared" si="107"/>
        <v>652</v>
      </c>
      <c r="D59" s="275">
        <f t="shared" si="108"/>
        <v>547</v>
      </c>
      <c r="E59" s="275">
        <f t="shared" si="109"/>
        <v>620</v>
      </c>
      <c r="F59" s="275">
        <f t="shared" si="110"/>
        <v>609</v>
      </c>
      <c r="G59" s="275">
        <f t="shared" si="111"/>
        <v>529</v>
      </c>
      <c r="H59" s="275">
        <f t="shared" si="112"/>
        <v>463</v>
      </c>
      <c r="I59" s="275">
        <f t="shared" si="113"/>
        <v>302</v>
      </c>
      <c r="J59" s="275">
        <f t="shared" si="114"/>
        <v>658</v>
      </c>
      <c r="K59" s="275">
        <f t="shared" si="115"/>
        <v>704</v>
      </c>
      <c r="L59" s="275">
        <f t="shared" si="116"/>
        <v>539</v>
      </c>
      <c r="M59" s="275">
        <f t="shared" si="117"/>
        <v>321</v>
      </c>
      <c r="N59" s="275">
        <f>SUM(B59:M59)</f>
        <v>6402</v>
      </c>
      <c r="O59" s="276">
        <f t="shared" si="59"/>
        <v>0.43908501322330368</v>
      </c>
      <c r="P59" s="11"/>
      <c r="Q59" s="274" t="s">
        <v>46</v>
      </c>
      <c r="R59" s="277">
        <f t="shared" si="3"/>
        <v>0.3412867553912875</v>
      </c>
      <c r="S59" s="277">
        <f t="shared" si="4"/>
        <v>0.45543129762994117</v>
      </c>
      <c r="T59" s="277">
        <f t="shared" si="5"/>
        <v>0.32197872703620645</v>
      </c>
      <c r="U59" s="277">
        <f t="shared" si="6"/>
        <v>0.42687083026376488</v>
      </c>
      <c r="V59" s="277">
        <f t="shared" si="7"/>
        <v>0.4260767357904458</v>
      </c>
      <c r="W59" s="277">
        <f t="shared" si="8"/>
        <v>0.35344188252901365</v>
      </c>
      <c r="X59" s="277">
        <f t="shared" si="9"/>
        <v>0.41894765416459306</v>
      </c>
      <c r="Y59" s="277">
        <f t="shared" si="10"/>
        <v>0.46628684360862788</v>
      </c>
      <c r="Z59" s="277">
        <f t="shared" si="11"/>
        <v>0.62477449248941308</v>
      </c>
      <c r="AA59" s="277">
        <f t="shared" si="12"/>
        <v>0.6963195948685994</v>
      </c>
      <c r="AB59" s="277">
        <f t="shared" si="13"/>
        <v>0.51569571082769639</v>
      </c>
      <c r="AC59" s="277">
        <f t="shared" si="14"/>
        <v>0.37016536359233382</v>
      </c>
      <c r="AD59" s="277">
        <f t="shared" si="15"/>
        <v>0.43908501322330368</v>
      </c>
      <c r="AE59" s="336"/>
      <c r="AF59" s="358">
        <f t="shared" si="17"/>
        <v>6402</v>
      </c>
      <c r="AG59" s="248"/>
      <c r="AH59" s="248"/>
      <c r="AI59" s="248"/>
      <c r="AJ59" s="248"/>
      <c r="AK59" s="248"/>
      <c r="AL59" s="248"/>
      <c r="AM59" s="248"/>
      <c r="AN59" s="248"/>
      <c r="AO59" s="248"/>
      <c r="AP59" s="248"/>
      <c r="AQ59" s="248"/>
      <c r="AR59" s="248"/>
      <c r="AS59" s="121"/>
      <c r="AT59" s="121"/>
      <c r="AU59" s="121"/>
      <c r="AV59" s="121"/>
      <c r="AW59" s="121"/>
      <c r="AX59" s="121"/>
      <c r="AY59" s="121"/>
      <c r="AZ59" s="248"/>
    </row>
    <row r="60" spans="1:52" s="108" customFormat="1">
      <c r="A60" s="274" t="s">
        <v>161</v>
      </c>
      <c r="B60" s="275">
        <f t="shared" si="106"/>
        <v>56</v>
      </c>
      <c r="C60" s="275">
        <f t="shared" si="107"/>
        <v>281</v>
      </c>
      <c r="D60" s="275">
        <f t="shared" si="108"/>
        <v>1367</v>
      </c>
      <c r="E60" s="275">
        <f t="shared" si="109"/>
        <v>22</v>
      </c>
      <c r="F60" s="275">
        <f t="shared" si="110"/>
        <v>426</v>
      </c>
      <c r="G60" s="275">
        <f t="shared" si="111"/>
        <v>984</v>
      </c>
      <c r="H60" s="275">
        <f t="shared" si="112"/>
        <v>9</v>
      </c>
      <c r="I60" s="275">
        <f t="shared" si="113"/>
        <v>308</v>
      </c>
      <c r="J60" s="275">
        <f t="shared" si="114"/>
        <v>1431</v>
      </c>
      <c r="K60" s="275">
        <f t="shared" si="115"/>
        <v>89</v>
      </c>
      <c r="L60" s="275">
        <f t="shared" si="116"/>
        <v>439</v>
      </c>
      <c r="M60" s="275">
        <f t="shared" si="117"/>
        <v>633</v>
      </c>
      <c r="N60" s="275">
        <f>SUM(B60:M60)</f>
        <v>6045</v>
      </c>
      <c r="O60" s="276">
        <f t="shared" si="59"/>
        <v>0.4145999539104766</v>
      </c>
      <c r="P60" s="11"/>
      <c r="Q60" s="274" t="s">
        <v>161</v>
      </c>
      <c r="R60" s="277">
        <f t="shared" si="3"/>
        <v>4.172938493867271E-2</v>
      </c>
      <c r="S60" s="277">
        <f t="shared" si="4"/>
        <v>0.19628250710738263</v>
      </c>
      <c r="T60" s="277">
        <f t="shared" si="5"/>
        <v>0.80465250431168955</v>
      </c>
      <c r="U60" s="277">
        <f t="shared" si="6"/>
        <v>1.5147029460972301E-2</v>
      </c>
      <c r="V60" s="277">
        <f t="shared" si="7"/>
        <v>0.29804382503568133</v>
      </c>
      <c r="W60" s="277">
        <f t="shared" si="8"/>
        <v>0.6574419894301502</v>
      </c>
      <c r="X60" s="277">
        <f t="shared" si="9"/>
        <v>8.1436909016875531E-3</v>
      </c>
      <c r="Y60" s="277">
        <f t="shared" si="10"/>
        <v>0.47555082063396481</v>
      </c>
      <c r="Z60" s="277">
        <f t="shared" si="11"/>
        <v>1.3587420953683131</v>
      </c>
      <c r="AA60" s="277">
        <f t="shared" si="12"/>
        <v>8.8029039692195082E-2</v>
      </c>
      <c r="AB60" s="277">
        <f t="shared" si="13"/>
        <v>0.42001932662960806</v>
      </c>
      <c r="AC60" s="277">
        <f t="shared" si="14"/>
        <v>0.72995225904656469</v>
      </c>
      <c r="AD60" s="277">
        <f t="shared" si="15"/>
        <v>0.4145999539104766</v>
      </c>
      <c r="AE60" s="336"/>
      <c r="AF60" s="358">
        <f t="shared" si="17"/>
        <v>6045</v>
      </c>
      <c r="AG60" s="248"/>
      <c r="AH60" s="248"/>
      <c r="AI60" s="248"/>
      <c r="AJ60" s="248"/>
      <c r="AK60" s="248"/>
      <c r="AL60" s="248"/>
      <c r="AM60" s="248"/>
      <c r="AN60" s="248"/>
      <c r="AO60" s="248"/>
      <c r="AP60" s="248"/>
      <c r="AQ60" s="248"/>
      <c r="AR60" s="248"/>
      <c r="AS60" s="248"/>
      <c r="AT60" s="248"/>
      <c r="AU60" s="248"/>
      <c r="AV60" s="248"/>
      <c r="AW60" s="248"/>
      <c r="AX60" s="248"/>
      <c r="AY60" s="248"/>
      <c r="AZ60" s="248"/>
    </row>
    <row r="61" spans="1:52">
      <c r="A61" s="274" t="s">
        <v>52</v>
      </c>
      <c r="B61" s="275">
        <f t="shared" si="106"/>
        <v>330</v>
      </c>
      <c r="C61" s="275">
        <f t="shared" si="107"/>
        <v>361</v>
      </c>
      <c r="D61" s="275">
        <f t="shared" si="108"/>
        <v>382</v>
      </c>
      <c r="E61" s="275">
        <f t="shared" si="109"/>
        <v>414</v>
      </c>
      <c r="F61" s="275">
        <f t="shared" si="110"/>
        <v>500</v>
      </c>
      <c r="G61" s="275">
        <f t="shared" si="111"/>
        <v>381</v>
      </c>
      <c r="H61" s="275">
        <f t="shared" si="112"/>
        <v>288</v>
      </c>
      <c r="I61" s="275">
        <f t="shared" si="113"/>
        <v>212</v>
      </c>
      <c r="J61" s="275">
        <f t="shared" si="114"/>
        <v>361</v>
      </c>
      <c r="K61" s="275">
        <f t="shared" si="115"/>
        <v>329</v>
      </c>
      <c r="L61" s="275">
        <f t="shared" si="116"/>
        <v>213</v>
      </c>
      <c r="M61" s="275">
        <f t="shared" si="117"/>
        <v>157</v>
      </c>
      <c r="N61" s="275">
        <f>SUM(B61:M61)</f>
        <v>3928</v>
      </c>
      <c r="O61" s="276">
        <f t="shared" si="59"/>
        <v>0.26940423804141472</v>
      </c>
      <c r="P61" s="108"/>
      <c r="Q61" s="274" t="s">
        <v>52</v>
      </c>
      <c r="R61" s="277">
        <f t="shared" si="3"/>
        <v>0.24590530410289274</v>
      </c>
      <c r="S61" s="277">
        <f t="shared" si="4"/>
        <v>0.25216364792087231</v>
      </c>
      <c r="T61" s="277">
        <f t="shared" si="5"/>
        <v>0.22485534502345678</v>
      </c>
      <c r="U61" s="277">
        <f t="shared" si="6"/>
        <v>0.28503955440193329</v>
      </c>
      <c r="V61" s="277">
        <f t="shared" si="7"/>
        <v>0.34981669605126914</v>
      </c>
      <c r="W61" s="277">
        <f t="shared" si="8"/>
        <v>0.25455833127325933</v>
      </c>
      <c r="X61" s="277">
        <f t="shared" si="9"/>
        <v>0.2605981088540017</v>
      </c>
      <c r="Y61" s="277">
        <f t="shared" si="10"/>
        <v>0.32732718822857321</v>
      </c>
      <c r="Z61" s="277">
        <f t="shared" si="11"/>
        <v>0.34277141609221595</v>
      </c>
      <c r="AA61" s="277">
        <f t="shared" si="12"/>
        <v>0.32541071976103575</v>
      </c>
      <c r="AB61" s="277">
        <f t="shared" si="13"/>
        <v>0.20379069834192826</v>
      </c>
      <c r="AC61" s="277">
        <f t="shared" si="14"/>
        <v>0.18104661085357135</v>
      </c>
      <c r="AD61" s="277">
        <f t="shared" si="15"/>
        <v>0.26940423804141472</v>
      </c>
      <c r="AE61" s="336"/>
      <c r="AF61" s="358">
        <f t="shared" si="17"/>
        <v>3928</v>
      </c>
      <c r="AG61" s="248"/>
      <c r="AH61" s="248"/>
      <c r="AI61" s="248"/>
      <c r="AJ61" s="248"/>
      <c r="AK61" s="248"/>
      <c r="AL61" s="248"/>
      <c r="AM61" s="248"/>
      <c r="AN61" s="248"/>
      <c r="AO61" s="248"/>
      <c r="AP61" s="248"/>
      <c r="AQ61" s="248"/>
      <c r="AR61" s="248"/>
    </row>
    <row r="62" spans="1:52" s="108" customFormat="1">
      <c r="A62" s="274" t="s">
        <v>109</v>
      </c>
      <c r="B62" s="275">
        <f t="shared" si="106"/>
        <v>153</v>
      </c>
      <c r="C62" s="275">
        <f t="shared" si="107"/>
        <v>187</v>
      </c>
      <c r="D62" s="275">
        <f t="shared" si="108"/>
        <v>281</v>
      </c>
      <c r="E62" s="275">
        <f t="shared" si="109"/>
        <v>204</v>
      </c>
      <c r="F62" s="275">
        <f t="shared" si="110"/>
        <v>217</v>
      </c>
      <c r="G62" s="275">
        <f t="shared" si="111"/>
        <v>190</v>
      </c>
      <c r="H62" s="275">
        <f t="shared" si="112"/>
        <v>192</v>
      </c>
      <c r="I62" s="275">
        <f t="shared" si="113"/>
        <v>107</v>
      </c>
      <c r="J62" s="275">
        <f t="shared" si="114"/>
        <v>177</v>
      </c>
      <c r="K62" s="275">
        <f t="shared" si="115"/>
        <v>223</v>
      </c>
      <c r="L62" s="275">
        <f t="shared" si="116"/>
        <v>222</v>
      </c>
      <c r="M62" s="275">
        <f t="shared" si="117"/>
        <v>251</v>
      </c>
      <c r="N62" s="275">
        <f>SUM(B62:M62)</f>
        <v>2404</v>
      </c>
      <c r="O62" s="276">
        <f t="shared" si="59"/>
        <v>0.16487978315976604</v>
      </c>
      <c r="P62" s="11"/>
      <c r="Q62" s="274" t="s">
        <v>109</v>
      </c>
      <c r="R62" s="277">
        <f t="shared" si="3"/>
        <v>0.11401064099315936</v>
      </c>
      <c r="S62" s="277">
        <f t="shared" si="4"/>
        <v>0.1306221666515322</v>
      </c>
      <c r="T62" s="277">
        <f t="shared" si="5"/>
        <v>0.16540406270050093</v>
      </c>
      <c r="U62" s="277">
        <f t="shared" si="6"/>
        <v>0.14045427318356132</v>
      </c>
      <c r="V62" s="277">
        <f t="shared" si="7"/>
        <v>0.15182044608625081</v>
      </c>
      <c r="W62" s="277">
        <f t="shared" si="8"/>
        <v>0.12694509958508995</v>
      </c>
      <c r="X62" s="277">
        <f t="shared" si="9"/>
        <v>0.17373207256933448</v>
      </c>
      <c r="Y62" s="277">
        <f t="shared" si="10"/>
        <v>0.16520759028517609</v>
      </c>
      <c r="Z62" s="277">
        <f t="shared" si="11"/>
        <v>0.16806243946903662</v>
      </c>
      <c r="AA62" s="277">
        <f t="shared" si="12"/>
        <v>0.2205671443972978</v>
      </c>
      <c r="AB62" s="277">
        <f t="shared" si="13"/>
        <v>0.2124015729197562</v>
      </c>
      <c r="AC62" s="277">
        <f t="shared" si="14"/>
        <v>0.28944394474042301</v>
      </c>
      <c r="AD62" s="277">
        <f t="shared" si="15"/>
        <v>0.16487978315976604</v>
      </c>
      <c r="AE62" s="336"/>
      <c r="AF62" s="358">
        <f t="shared" si="17"/>
        <v>2404</v>
      </c>
      <c r="AG62" s="248"/>
      <c r="AH62" s="248"/>
      <c r="AI62" s="248"/>
      <c r="AJ62" s="248"/>
      <c r="AK62" s="248"/>
      <c r="AL62" s="248"/>
      <c r="AM62" s="248"/>
      <c r="AN62" s="248"/>
      <c r="AO62" s="248"/>
      <c r="AP62" s="248"/>
      <c r="AQ62" s="248"/>
      <c r="AR62" s="248"/>
      <c r="AS62" s="121"/>
      <c r="AT62" s="121"/>
      <c r="AU62" s="121"/>
      <c r="AV62" s="121"/>
      <c r="AW62" s="121"/>
      <c r="AX62" s="121"/>
      <c r="AY62" s="121"/>
      <c r="AZ62" s="248"/>
    </row>
    <row r="63" spans="1:52">
      <c r="A63" s="274" t="s">
        <v>162</v>
      </c>
      <c r="B63" s="275">
        <v>47</v>
      </c>
      <c r="C63" s="275">
        <v>54</v>
      </c>
      <c r="D63" s="275">
        <v>66</v>
      </c>
      <c r="E63" s="275">
        <v>70</v>
      </c>
      <c r="F63" s="275">
        <v>40</v>
      </c>
      <c r="G63" s="275">
        <v>52</v>
      </c>
      <c r="H63" s="275">
        <v>80</v>
      </c>
      <c r="I63" s="275">
        <v>27</v>
      </c>
      <c r="J63" s="275">
        <v>35</v>
      </c>
      <c r="K63" s="275">
        <v>56</v>
      </c>
      <c r="L63" s="275">
        <v>43</v>
      </c>
      <c r="M63" s="275">
        <v>10</v>
      </c>
      <c r="N63" s="275">
        <f t="shared" si="79"/>
        <v>580</v>
      </c>
      <c r="O63" s="276">
        <f t="shared" si="59"/>
        <v>3.9779648183304615E-2</v>
      </c>
      <c r="P63" s="108"/>
      <c r="Q63" s="274" t="s">
        <v>162</v>
      </c>
      <c r="R63" s="285">
        <f t="shared" si="3"/>
        <v>3.502287664495745E-2</v>
      </c>
      <c r="S63" s="285">
        <f t="shared" si="4"/>
        <v>3.7719770049105553E-2</v>
      </c>
      <c r="T63" s="285">
        <f t="shared" si="5"/>
        <v>3.8849352805099858E-2</v>
      </c>
      <c r="U63" s="285">
        <f t="shared" si="6"/>
        <v>4.8195093739457323E-2</v>
      </c>
      <c r="V63" s="285">
        <f t="shared" si="7"/>
        <v>2.7985335684101532E-2</v>
      </c>
      <c r="W63" s="285">
        <f t="shared" si="8"/>
        <v>3.4742869360129887E-2</v>
      </c>
      <c r="X63" s="285">
        <f t="shared" si="9"/>
        <v>7.2388363570556044E-2</v>
      </c>
      <c r="Y63" s="285">
        <f t="shared" si="10"/>
        <v>4.1687896614016402E-2</v>
      </c>
      <c r="Z63" s="285">
        <f t="shared" si="11"/>
        <v>3.3232685770713456E-2</v>
      </c>
      <c r="AA63" s="285">
        <f t="shared" si="12"/>
        <v>5.5389058682729489E-2</v>
      </c>
      <c r="AB63" s="285">
        <f t="shared" si="13"/>
        <v>4.1140845205178009E-2</v>
      </c>
      <c r="AC63" s="285">
        <f t="shared" si="14"/>
        <v>1.1531631264558685E-2</v>
      </c>
      <c r="AD63" s="285">
        <f t="shared" si="15"/>
        <v>3.9779648183304615E-2</v>
      </c>
      <c r="AE63" s="336"/>
      <c r="AF63" s="358">
        <f t="shared" si="17"/>
        <v>580</v>
      </c>
      <c r="AG63" s="248"/>
      <c r="AH63" s="248"/>
      <c r="AI63" s="248"/>
      <c r="AJ63" s="248"/>
      <c r="AK63" s="248"/>
      <c r="AL63" s="248"/>
      <c r="AM63" s="248"/>
      <c r="AN63" s="248"/>
      <c r="AO63" s="248"/>
      <c r="AP63" s="248"/>
      <c r="AQ63" s="248"/>
      <c r="AR63" s="248"/>
      <c r="AS63" s="248"/>
      <c r="AT63" s="248"/>
      <c r="AU63" s="248"/>
      <c r="AV63" s="248"/>
      <c r="AW63" s="248"/>
      <c r="AX63" s="248"/>
      <c r="AY63" s="248"/>
    </row>
    <row r="64" spans="1:52">
      <c r="A64" s="274" t="s">
        <v>104</v>
      </c>
      <c r="B64" s="275">
        <f t="shared" ref="B64:M64" si="118">B70-B63-B34-B26</f>
        <v>217</v>
      </c>
      <c r="C64" s="275">
        <f t="shared" si="118"/>
        <v>230</v>
      </c>
      <c r="D64" s="275">
        <f t="shared" si="118"/>
        <v>329</v>
      </c>
      <c r="E64" s="275">
        <f t="shared" si="118"/>
        <v>286</v>
      </c>
      <c r="F64" s="275">
        <f t="shared" si="118"/>
        <v>356</v>
      </c>
      <c r="G64" s="275">
        <f t="shared" si="118"/>
        <v>373</v>
      </c>
      <c r="H64" s="275">
        <f t="shared" si="118"/>
        <v>388</v>
      </c>
      <c r="I64" s="275">
        <f t="shared" si="118"/>
        <v>247</v>
      </c>
      <c r="J64" s="275">
        <f t="shared" si="118"/>
        <v>502</v>
      </c>
      <c r="K64" s="275">
        <f t="shared" si="118"/>
        <v>574</v>
      </c>
      <c r="L64" s="275">
        <f t="shared" si="118"/>
        <v>628</v>
      </c>
      <c r="M64" s="275">
        <f t="shared" si="118"/>
        <v>886</v>
      </c>
      <c r="N64" s="275">
        <f t="shared" ref="N64" si="119">SUM(B64:M64)</f>
        <v>5016</v>
      </c>
      <c r="O64" s="276">
        <f t="shared" si="59"/>
        <v>0.34402537118526894</v>
      </c>
      <c r="P64" s="108"/>
      <c r="Q64" s="274" t="s">
        <v>104</v>
      </c>
      <c r="R64" s="285">
        <f t="shared" si="3"/>
        <v>0.16170136663735674</v>
      </c>
      <c r="S64" s="285">
        <f t="shared" si="4"/>
        <v>0.16065827983878289</v>
      </c>
      <c r="T64" s="285">
        <f t="shared" si="5"/>
        <v>0.19365813746784627</v>
      </c>
      <c r="U64" s="285">
        <f t="shared" si="6"/>
        <v>0.19691138299263991</v>
      </c>
      <c r="V64" s="285">
        <f t="shared" si="7"/>
        <v>0.24906948758850361</v>
      </c>
      <c r="W64" s="285">
        <f t="shared" si="8"/>
        <v>0.24921327444862398</v>
      </c>
      <c r="X64" s="285">
        <f t="shared" si="9"/>
        <v>0.35108356331719676</v>
      </c>
      <c r="Y64" s="285">
        <f t="shared" si="10"/>
        <v>0.38136705420970557</v>
      </c>
      <c r="Z64" s="285">
        <f t="shared" si="11"/>
        <v>0.47665166448280444</v>
      </c>
      <c r="AA64" s="285">
        <f t="shared" si="12"/>
        <v>0.5677378514979774</v>
      </c>
      <c r="AB64" s="285">
        <f t="shared" si="13"/>
        <v>0.60084769276399508</v>
      </c>
      <c r="AC64" s="285">
        <f t="shared" si="14"/>
        <v>1.0217025300398994</v>
      </c>
      <c r="AD64" s="285">
        <f t="shared" si="15"/>
        <v>0.34402537118526894</v>
      </c>
      <c r="AE64" s="336"/>
      <c r="AF64" s="358">
        <f t="shared" si="17"/>
        <v>5016</v>
      </c>
      <c r="AG64" s="248"/>
      <c r="AH64" s="248"/>
      <c r="AI64" s="248"/>
      <c r="AJ64" s="247"/>
      <c r="AK64" s="247"/>
      <c r="AL64" s="247"/>
      <c r="AM64" s="247"/>
      <c r="AN64" s="247"/>
      <c r="AO64" s="247"/>
      <c r="AP64" s="247"/>
      <c r="AQ64" s="247"/>
      <c r="AR64" s="247"/>
      <c r="AS64" s="248"/>
      <c r="AT64" s="248"/>
      <c r="AU64" s="248"/>
      <c r="AV64" s="248"/>
      <c r="AW64" s="248"/>
      <c r="AX64" s="248"/>
      <c r="AY64" s="248"/>
    </row>
    <row r="65" spans="1:52" s="108" customFormat="1" ht="13.8">
      <c r="A65" s="111"/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3"/>
      <c r="Q65" s="111"/>
      <c r="R65" s="114"/>
      <c r="S65" s="114"/>
      <c r="T65" s="114"/>
      <c r="U65" s="114"/>
      <c r="V65" s="114"/>
      <c r="W65" s="114"/>
      <c r="X65" s="114"/>
      <c r="Y65" s="114"/>
      <c r="Z65" s="114"/>
      <c r="AA65" s="114"/>
      <c r="AB65" s="114"/>
      <c r="AC65" s="114"/>
      <c r="AD65" s="114"/>
      <c r="AE65" s="336"/>
      <c r="AF65" s="358">
        <f t="shared" si="17"/>
        <v>0</v>
      </c>
      <c r="AG65" s="248"/>
      <c r="AH65" s="248"/>
      <c r="AI65" s="248"/>
      <c r="AJ65" s="248"/>
      <c r="AK65" s="248"/>
      <c r="AL65" s="248"/>
      <c r="AM65" s="248"/>
      <c r="AN65" s="248"/>
      <c r="AO65" s="248"/>
      <c r="AP65" s="248"/>
      <c r="AQ65" s="248"/>
      <c r="AR65" s="248"/>
      <c r="AS65" s="248"/>
      <c r="AT65" s="248"/>
      <c r="AU65" s="248"/>
      <c r="AV65" s="248"/>
      <c r="AW65" s="248"/>
      <c r="AX65" s="248"/>
      <c r="AY65" s="248"/>
      <c r="AZ65" s="248"/>
    </row>
    <row r="66" spans="1:52" s="108" customFormat="1">
      <c r="A66" s="115" t="s">
        <v>64</v>
      </c>
      <c r="B66" s="109">
        <f t="shared" ref="B66:M66" si="120">B17+B27+B35+B45+B41+B48+B38+B55+B44+B53+B51+B54+B58+B59+B52+B61+B62+B60+B63+B64</f>
        <v>134198</v>
      </c>
      <c r="C66" s="109">
        <f t="shared" si="120"/>
        <v>143161</v>
      </c>
      <c r="D66" s="109">
        <f t="shared" si="120"/>
        <v>169887</v>
      </c>
      <c r="E66" s="109">
        <f t="shared" si="120"/>
        <v>145243</v>
      </c>
      <c r="F66" s="109">
        <f t="shared" si="120"/>
        <v>142932</v>
      </c>
      <c r="G66" s="109">
        <f t="shared" si="120"/>
        <v>149671</v>
      </c>
      <c r="H66" s="109">
        <f t="shared" si="120"/>
        <v>110515</v>
      </c>
      <c r="I66" s="109">
        <f t="shared" si="120"/>
        <v>64767</v>
      </c>
      <c r="J66" s="109">
        <f t="shared" si="120"/>
        <v>105318</v>
      </c>
      <c r="K66" s="109">
        <f t="shared" si="120"/>
        <v>101103</v>
      </c>
      <c r="L66" s="109">
        <f t="shared" si="120"/>
        <v>104519</v>
      </c>
      <c r="M66" s="109">
        <f t="shared" si="120"/>
        <v>86718</v>
      </c>
      <c r="N66" s="109">
        <f>SUM(B66:M66)</f>
        <v>1458032</v>
      </c>
      <c r="Q66" s="115" t="s">
        <v>64</v>
      </c>
      <c r="R66" s="110">
        <f t="shared" ref="R66:AA66" si="121">B66/B$66*100</f>
        <v>100</v>
      </c>
      <c r="S66" s="110">
        <f t="shared" si="121"/>
        <v>100</v>
      </c>
      <c r="T66" s="110">
        <f t="shared" si="121"/>
        <v>100</v>
      </c>
      <c r="U66" s="110">
        <f t="shared" si="121"/>
        <v>100</v>
      </c>
      <c r="V66" s="110">
        <f t="shared" si="121"/>
        <v>100</v>
      </c>
      <c r="W66" s="110">
        <f t="shared" si="121"/>
        <v>100</v>
      </c>
      <c r="X66" s="110">
        <f t="shared" si="121"/>
        <v>100</v>
      </c>
      <c r="Y66" s="110">
        <f t="shared" si="121"/>
        <v>100</v>
      </c>
      <c r="Z66" s="110">
        <f t="shared" si="121"/>
        <v>100</v>
      </c>
      <c r="AA66" s="110">
        <f t="shared" si="121"/>
        <v>100</v>
      </c>
      <c r="AB66" s="110">
        <f t="shared" ref="AB66:AC66" si="122">L66/L$66*100</f>
        <v>100</v>
      </c>
      <c r="AC66" s="110">
        <f t="shared" si="122"/>
        <v>100</v>
      </c>
      <c r="AD66" s="110">
        <f t="shared" ref="AD66" si="123">N66/N$66*100</f>
        <v>100</v>
      </c>
      <c r="AE66" s="336"/>
      <c r="AF66" s="358">
        <f t="shared" si="17"/>
        <v>1458032</v>
      </c>
      <c r="AG66" s="247"/>
      <c r="AH66" s="247"/>
      <c r="AI66" s="247"/>
      <c r="AJ66" s="121"/>
      <c r="AK66" s="121"/>
      <c r="AL66" s="121"/>
      <c r="AM66" s="121"/>
      <c r="AN66" s="121"/>
      <c r="AO66" s="121"/>
      <c r="AP66" s="121"/>
      <c r="AQ66" s="121"/>
      <c r="AR66" s="121"/>
      <c r="AS66" s="247"/>
      <c r="AT66" s="247"/>
      <c r="AU66" s="247"/>
      <c r="AV66" s="247"/>
      <c r="AW66" s="247"/>
      <c r="AX66" s="247"/>
      <c r="AY66" s="247"/>
      <c r="AZ66" s="248"/>
    </row>
    <row r="67" spans="1:52" s="108" customFormat="1">
      <c r="A67" s="116" t="s">
        <v>173</v>
      </c>
      <c r="B67" s="117"/>
      <c r="C67" s="118"/>
      <c r="D67" s="117"/>
      <c r="E67" s="118"/>
      <c r="F67" s="118"/>
      <c r="G67" s="117"/>
      <c r="H67" s="118"/>
      <c r="I67" s="117"/>
      <c r="J67" s="118"/>
      <c r="K67" s="118"/>
      <c r="L67" s="119"/>
      <c r="M67" s="119"/>
      <c r="N67" s="119"/>
      <c r="O67" s="119"/>
      <c r="P67" s="119"/>
      <c r="Q67" s="116" t="s">
        <v>111</v>
      </c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336"/>
      <c r="AG67" s="248"/>
      <c r="AH67" s="248"/>
      <c r="AI67" s="248"/>
      <c r="AJ67" s="121"/>
      <c r="AK67" s="121"/>
      <c r="AL67" s="121"/>
      <c r="AM67" s="121"/>
      <c r="AN67" s="121"/>
      <c r="AO67" s="121"/>
      <c r="AP67" s="121"/>
      <c r="AQ67" s="121"/>
      <c r="AR67" s="121"/>
      <c r="AS67" s="248"/>
      <c r="AT67" s="248"/>
      <c r="AU67" s="248"/>
      <c r="AV67" s="248"/>
      <c r="AW67" s="248"/>
      <c r="AX67" s="248"/>
      <c r="AY67" s="248"/>
      <c r="AZ67" s="248"/>
    </row>
    <row r="68" spans="1:52" s="119" customFormat="1" ht="13.8">
      <c r="A68" s="212" t="s">
        <v>170</v>
      </c>
      <c r="B68" s="229"/>
      <c r="C68" s="229"/>
      <c r="D68" s="229"/>
      <c r="E68" s="229"/>
      <c r="F68" s="229"/>
      <c r="G68" s="229"/>
      <c r="H68" s="229"/>
      <c r="I68" s="229"/>
      <c r="J68" s="107"/>
      <c r="K68" s="107"/>
      <c r="L68" s="107"/>
      <c r="M68" s="120"/>
      <c r="N68" s="120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8"/>
      <c r="AA68" s="108"/>
      <c r="AB68" s="108"/>
      <c r="AC68" s="108"/>
      <c r="AD68" s="108"/>
      <c r="AE68" s="338"/>
      <c r="AF68" s="11"/>
      <c r="AG68" s="121"/>
      <c r="AH68" s="121"/>
      <c r="AI68" s="121"/>
      <c r="AJ68" s="121"/>
      <c r="AK68" s="121"/>
      <c r="AL68" s="121"/>
      <c r="AM68" s="121"/>
      <c r="AN68" s="121"/>
      <c r="AO68" s="121"/>
      <c r="AP68" s="121"/>
      <c r="AQ68" s="121"/>
      <c r="AR68" s="121"/>
      <c r="AS68" s="121"/>
      <c r="AT68" s="121"/>
      <c r="AU68" s="121"/>
      <c r="AV68" s="121"/>
      <c r="AW68" s="121"/>
      <c r="AX68" s="121"/>
      <c r="AY68" s="121"/>
      <c r="AZ68" s="247"/>
    </row>
    <row r="69" spans="1:52" s="108" customFormat="1">
      <c r="A69" s="78" t="s">
        <v>99</v>
      </c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76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337"/>
      <c r="AF69" s="1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21"/>
      <c r="AV69" s="121"/>
      <c r="AW69" s="121"/>
      <c r="AX69" s="121"/>
      <c r="AY69" s="121"/>
      <c r="AZ69" s="248"/>
    </row>
    <row r="70" spans="1:52" hidden="1">
      <c r="A70" s="106" t="s">
        <v>168</v>
      </c>
      <c r="B70" s="249">
        <f>VLOOKUP($A70,$AJ:$AW,3,FALSE)</f>
        <v>425</v>
      </c>
      <c r="C70" s="249">
        <f>VLOOKUP($A70,$AJ:$AW,4,FALSE)</f>
        <v>420</v>
      </c>
      <c r="D70" s="249">
        <f>VLOOKUP($A70,$AJ:$AW,5,FALSE)</f>
        <v>644</v>
      </c>
      <c r="E70" s="106">
        <f>VLOOKUP($A70,$AJ:$AW,6,FALSE)</f>
        <v>497</v>
      </c>
      <c r="F70" s="249">
        <f>VLOOKUP($A70,$AJ:$AW,7,FALSE)</f>
        <v>581</v>
      </c>
      <c r="G70" s="249">
        <f>VLOOKUP($A70,$AJ:$AW,8,FALSE)</f>
        <v>638</v>
      </c>
      <c r="H70" s="249">
        <f>VLOOKUP($A70,$AJ:$AW,9,FALSE)</f>
        <v>654</v>
      </c>
      <c r="I70" s="249">
        <f>VLOOKUP($A70,$AJ:$AW,10,FALSE)</f>
        <v>343</v>
      </c>
      <c r="J70" s="249">
        <f>VLOOKUP($A70,$AJ:$AW,11,FALSE)</f>
        <v>702</v>
      </c>
      <c r="K70" s="249">
        <f>VLOOKUP($A70,$AJ:$AW,12,FALSE)</f>
        <v>777</v>
      </c>
      <c r="L70" s="249">
        <f>VLOOKUP($A70,$AJ:$AW,13,FALSE)</f>
        <v>807</v>
      </c>
      <c r="M70" s="249">
        <f>VLOOKUP($A70,$AJ:$AW,14,FALSE)</f>
        <v>1054</v>
      </c>
      <c r="N70" s="122">
        <f t="shared" ref="N70" si="124">SUM(B70:M70)</f>
        <v>7542</v>
      </c>
    </row>
    <row r="71" spans="1:52" ht="15.75" hidden="1" customHeight="1">
      <c r="B71" s="76"/>
      <c r="C71" s="76"/>
      <c r="D71" s="76"/>
      <c r="E71" s="76"/>
      <c r="F71" s="76"/>
      <c r="G71" s="76"/>
      <c r="H71" s="76"/>
      <c r="I71" s="76"/>
      <c r="J71" s="76"/>
      <c r="K71" s="76"/>
      <c r="L71" s="76"/>
      <c r="M71" s="76"/>
    </row>
    <row r="72" spans="1:52" hidden="1">
      <c r="A72" s="11" t="s">
        <v>125</v>
      </c>
      <c r="B72" s="11">
        <f t="shared" ref="B72:M72" si="125">B73-B74</f>
        <v>8574</v>
      </c>
      <c r="C72" s="11">
        <f t="shared" si="125"/>
        <v>7989</v>
      </c>
      <c r="D72" s="11">
        <f t="shared" si="125"/>
        <v>8797</v>
      </c>
      <c r="E72" s="11">
        <f t="shared" si="125"/>
        <v>8098</v>
      </c>
      <c r="F72" s="11">
        <f t="shared" si="125"/>
        <v>8642</v>
      </c>
      <c r="G72" s="11">
        <f t="shared" si="125"/>
        <v>8409</v>
      </c>
      <c r="H72" s="11">
        <f t="shared" si="125"/>
        <v>6499</v>
      </c>
      <c r="I72" s="11">
        <f t="shared" si="125"/>
        <v>3997</v>
      </c>
      <c r="J72" s="11">
        <f t="shared" si="125"/>
        <v>5585</v>
      </c>
      <c r="K72" s="11">
        <f>K73-K74</f>
        <v>5794</v>
      </c>
      <c r="L72" s="11">
        <f t="shared" si="125"/>
        <v>6437</v>
      </c>
      <c r="M72" s="11">
        <f t="shared" si="125"/>
        <v>6033</v>
      </c>
      <c r="N72" s="100">
        <f>SUM(B72:M72)</f>
        <v>84854</v>
      </c>
    </row>
    <row r="73" spans="1:52" hidden="1">
      <c r="A73" s="106" t="s">
        <v>61</v>
      </c>
      <c r="B73" s="249">
        <f>VLOOKUP($A73,$AJ:$AW,3,FALSE)</f>
        <v>9033</v>
      </c>
      <c r="C73" s="249">
        <f>VLOOKUP($A73,$AJ:$AW,4,FALSE)</f>
        <v>8481</v>
      </c>
      <c r="D73" s="249">
        <f>VLOOKUP($A73,$AJ:$AW,5,FALSE)</f>
        <v>9288</v>
      </c>
      <c r="E73" s="106">
        <f>VLOOKUP($A73,$AJ:$AW,6,FALSE)</f>
        <v>8471</v>
      </c>
      <c r="F73" s="249">
        <f>VLOOKUP($A73,$AJ:$AW,7,FALSE)</f>
        <v>9013</v>
      </c>
      <c r="G73" s="249">
        <f>VLOOKUP($A73,$AJ:$AW,8,FALSE)</f>
        <v>8915</v>
      </c>
      <c r="H73" s="249">
        <f>VLOOKUP($A73,$AJ:$AW,9,FALSE)</f>
        <v>6838</v>
      </c>
      <c r="I73" s="249">
        <f>VLOOKUP($A73,$AJ:$AW,10,FALSE)</f>
        <v>4141</v>
      </c>
      <c r="J73" s="249">
        <f>VLOOKUP($A73,$AJ:$AW,11,FALSE)</f>
        <v>5923</v>
      </c>
      <c r="K73" s="249">
        <f>VLOOKUP($A73,$AJ:$AW,12,FALSE)</f>
        <v>6195</v>
      </c>
      <c r="L73" s="249">
        <f>VLOOKUP($A73,$AJ:$AW,13,FALSE)</f>
        <v>6887</v>
      </c>
      <c r="M73" s="249">
        <f>VLOOKUP($A73,$AJ:$AW,14,FALSE)</f>
        <v>6368</v>
      </c>
      <c r="N73" s="122">
        <f t="shared" ref="N73:N74" si="126">SUM(B73:M73)</f>
        <v>89553</v>
      </c>
    </row>
    <row r="74" spans="1:52" hidden="1">
      <c r="A74" s="123" t="s">
        <v>116</v>
      </c>
      <c r="B74" s="123">
        <v>459</v>
      </c>
      <c r="C74" s="123">
        <v>492</v>
      </c>
      <c r="D74" s="123">
        <v>491</v>
      </c>
      <c r="E74" s="123">
        <v>373</v>
      </c>
      <c r="F74" s="123">
        <v>371</v>
      </c>
      <c r="G74" s="123">
        <v>506</v>
      </c>
      <c r="H74" s="123">
        <v>339</v>
      </c>
      <c r="I74" s="123">
        <v>144</v>
      </c>
      <c r="J74" s="123">
        <v>338</v>
      </c>
      <c r="K74" s="123">
        <v>401</v>
      </c>
      <c r="L74" s="123">
        <v>450</v>
      </c>
      <c r="M74" s="123">
        <v>335</v>
      </c>
      <c r="N74" s="124">
        <f t="shared" si="126"/>
        <v>4699</v>
      </c>
    </row>
    <row r="75" spans="1:52" hidden="1"/>
    <row r="76" spans="1:52" hidden="1">
      <c r="A76" s="11" t="s">
        <v>164</v>
      </c>
      <c r="B76" s="11">
        <f t="shared" ref="B76:J76" si="127">B77-B78</f>
        <v>7126</v>
      </c>
      <c r="C76" s="11">
        <f t="shared" si="127"/>
        <v>8252</v>
      </c>
      <c r="D76" s="11">
        <f t="shared" si="127"/>
        <v>8874</v>
      </c>
      <c r="E76" s="11">
        <f t="shared" si="127"/>
        <v>7077</v>
      </c>
      <c r="F76" s="11">
        <f t="shared" si="127"/>
        <v>6605</v>
      </c>
      <c r="G76" s="11">
        <f t="shared" si="127"/>
        <v>7256</v>
      </c>
      <c r="H76" s="11">
        <f t="shared" si="127"/>
        <v>3416</v>
      </c>
      <c r="I76" s="11">
        <f t="shared" si="127"/>
        <v>1733</v>
      </c>
      <c r="J76" s="11">
        <f t="shared" si="127"/>
        <v>3505</v>
      </c>
      <c r="K76" s="11">
        <f>K77-K78</f>
        <v>3736</v>
      </c>
      <c r="L76" s="11">
        <f t="shared" ref="L76:M76" si="128">L77-L78</f>
        <v>4377</v>
      </c>
      <c r="M76" s="11">
        <f t="shared" si="128"/>
        <v>2909</v>
      </c>
      <c r="N76" s="100">
        <f>SUM(B76:M76)</f>
        <v>64866</v>
      </c>
    </row>
    <row r="77" spans="1:52" hidden="1">
      <c r="A77" s="106" t="s">
        <v>44</v>
      </c>
      <c r="B77" s="249">
        <f>VLOOKUP($A77,$AJ:$AW,3,FALSE)</f>
        <v>7408</v>
      </c>
      <c r="C77" s="249">
        <f>VLOOKUP($A77,$AJ:$AW,4,FALSE)</f>
        <v>8613</v>
      </c>
      <c r="D77" s="249">
        <f>VLOOKUP($A77,$AJ:$AW,5,FALSE)</f>
        <v>9310</v>
      </c>
      <c r="E77" s="106">
        <f>VLOOKUP($A77,$AJ:$AW,6,FALSE)</f>
        <v>7488</v>
      </c>
      <c r="F77" s="249">
        <f>VLOOKUP($A77,$AJ:$AW,7,FALSE)</f>
        <v>7049</v>
      </c>
      <c r="G77" s="249">
        <f>VLOOKUP($A77,$AJ:$AW,8,FALSE)</f>
        <v>7758</v>
      </c>
      <c r="H77" s="249">
        <f>VLOOKUP($A77,$AJ:$AW,9,FALSE)</f>
        <v>3811</v>
      </c>
      <c r="I77" s="249">
        <f>VLOOKUP($A77,$AJ:$AW,10,FALSE)</f>
        <v>1990</v>
      </c>
      <c r="J77" s="249">
        <f>VLOOKUP($A77,$AJ:$AW,11,FALSE)</f>
        <v>3928</v>
      </c>
      <c r="K77" s="249">
        <f>VLOOKUP($A77,$AJ:$AW,12,FALSE)</f>
        <v>4137</v>
      </c>
      <c r="L77" s="249">
        <f>VLOOKUP($A77,$AJ:$AW,13,FALSE)</f>
        <v>4755</v>
      </c>
      <c r="M77" s="249">
        <f>VLOOKUP($A77,$AJ:$AW,14,FALSE)</f>
        <v>3432</v>
      </c>
      <c r="N77" s="122">
        <f t="shared" ref="N77:N78" si="129">SUM(B77:M77)</f>
        <v>69679</v>
      </c>
    </row>
    <row r="78" spans="1:52" hidden="1">
      <c r="A78" s="123" t="s">
        <v>155</v>
      </c>
      <c r="B78" s="306">
        <v>282</v>
      </c>
      <c r="C78" s="306">
        <v>361</v>
      </c>
      <c r="D78" s="306">
        <v>436</v>
      </c>
      <c r="E78" s="306">
        <v>411</v>
      </c>
      <c r="F78" s="306">
        <v>444</v>
      </c>
      <c r="G78" s="306">
        <v>502</v>
      </c>
      <c r="H78" s="306">
        <v>395</v>
      </c>
      <c r="I78" s="306">
        <v>257</v>
      </c>
      <c r="J78" s="306">
        <v>423</v>
      </c>
      <c r="K78" s="306">
        <v>401</v>
      </c>
      <c r="L78" s="306">
        <v>378</v>
      </c>
      <c r="M78" s="306">
        <v>523</v>
      </c>
      <c r="N78" s="124">
        <f t="shared" si="129"/>
        <v>4813</v>
      </c>
    </row>
    <row r="79" spans="1:52" hidden="1"/>
    <row r="80" spans="1:52" ht="13.8" hidden="1">
      <c r="A80" s="123" t="s">
        <v>154</v>
      </c>
      <c r="B80" s="94"/>
      <c r="C80" s="94"/>
      <c r="D80" s="94"/>
      <c r="E80" s="94"/>
      <c r="F80" s="94"/>
      <c r="G80" s="94"/>
      <c r="H80" s="94"/>
    </row>
    <row r="81" spans="1:1" hidden="1">
      <c r="A81" s="106" t="s">
        <v>127</v>
      </c>
    </row>
  </sheetData>
  <mergeCells count="4">
    <mergeCell ref="Q11:X11"/>
    <mergeCell ref="A12:G12"/>
    <mergeCell ref="Q12:X12"/>
    <mergeCell ref="A14:F14"/>
  </mergeCells>
  <phoneticPr fontId="6" type="noConversion"/>
  <pageMargins left="0.70866141732283472" right="0.70866141732283472" top="0.27559055118110237" bottom="0.43307086614173229" header="0.15748031496062992" footer="0.19685039370078741"/>
  <pageSetup paperSize="9" scale="68" orientation="landscape" r:id="rId1"/>
  <headerFooter>
    <oddFooter>&amp;L&amp;"Trebuchet MS,Grassetto"&amp;14ANFIA - Studi e statistiche</oddFooter>
  </headerFooter>
  <colBreaks count="1" manualBreakCount="1">
    <brk id="16" max="1048575" man="1"/>
  </colBreaks>
  <ignoredErrors>
    <ignoredError sqref="N25 N27 N26 N34 N28 N29 N30 N31 N33" formulaRange="1"/>
    <ignoredError sqref="E48:M48 E55:M55 B55:C55 B45:M45 B48:C48 B38:M38 B35:M35 B27:M27 N48 N55 N50 N54 N53 N47 N43 N45 N49 N46 N36 N37 N38 N40 N41 N35" formula="1" formulaRange="1"/>
    <ignoredError sqref="B20:M26 B28:M34 B36:M37 B39:M44 B49:M54 D48 B46:M47 B56:M65 D55 N42 N39 N51:N52 N44 N56:N61 O35:O53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9198F-10CD-448A-904C-13A0B89B5E64}">
  <dimension ref="A1:AR81"/>
  <sheetViews>
    <sheetView showGridLines="0" showZeros="0" topLeftCell="X1" zoomScaleNormal="100" workbookViewId="0">
      <selection activeCell="A22" sqref="A22:XFD22"/>
    </sheetView>
  </sheetViews>
  <sheetFormatPr defaultColWidth="9.33203125" defaultRowHeight="13.2"/>
  <cols>
    <col min="1" max="1" width="24.44140625" style="11" customWidth="1"/>
    <col min="2" max="13" width="10.44140625" style="11" customWidth="1"/>
    <col min="14" max="14" width="11.44140625" style="11" customWidth="1"/>
    <col min="15" max="15" width="6.6640625" style="11" customWidth="1"/>
    <col min="16" max="16" width="3.44140625" style="11" customWidth="1"/>
    <col min="17" max="17" width="19.6640625" style="11" customWidth="1"/>
    <col min="18" max="30" width="10.44140625" style="11" customWidth="1"/>
    <col min="31" max="31" width="9.33203125" style="121" customWidth="1"/>
    <col min="32" max="34" width="9.33203125" style="103"/>
    <col min="35" max="16384" width="9.33203125" style="11"/>
  </cols>
  <sheetData>
    <row r="1" spans="1:34" ht="3" customHeight="1"/>
    <row r="2" spans="1:34" ht="3" customHeight="1"/>
    <row r="3" spans="1:34" ht="3" customHeight="1"/>
    <row r="4" spans="1:34" ht="3" customHeight="1"/>
    <row r="5" spans="1:34" ht="3" customHeight="1"/>
    <row r="6" spans="1:34" ht="3" customHeight="1"/>
    <row r="7" spans="1:34" ht="3" customHeight="1"/>
    <row r="8" spans="1:34" ht="3" customHeight="1"/>
    <row r="9" spans="1:34" ht="13.8">
      <c r="B9"/>
      <c r="C9"/>
      <c r="D9"/>
      <c r="E9"/>
      <c r="F9"/>
      <c r="G9"/>
      <c r="H9" s="95"/>
    </row>
    <row r="11" spans="1:34" s="81" customFormat="1" ht="16.2">
      <c r="A11" s="160" t="s">
        <v>149</v>
      </c>
      <c r="B11" s="194"/>
      <c r="C11" s="194"/>
      <c r="D11" s="194"/>
      <c r="E11" s="194"/>
      <c r="F11" s="194"/>
      <c r="G11" s="194"/>
      <c r="H11" s="89"/>
      <c r="I11" s="89"/>
      <c r="J11" s="89"/>
      <c r="K11" s="89"/>
      <c r="P11" s="81" t="s">
        <v>110</v>
      </c>
      <c r="Q11" s="394" t="s">
        <v>149</v>
      </c>
      <c r="R11" s="395"/>
      <c r="S11" s="395"/>
      <c r="T11" s="395"/>
      <c r="U11" s="395"/>
      <c r="V11" s="395"/>
      <c r="W11" s="395"/>
      <c r="X11" s="395"/>
      <c r="Y11" s="80"/>
      <c r="Z11" s="80"/>
      <c r="AA11" s="80"/>
      <c r="AD11" s="82"/>
      <c r="AE11" s="242"/>
      <c r="AF11" s="231"/>
      <c r="AG11" s="231"/>
      <c r="AH11" s="231"/>
    </row>
    <row r="12" spans="1:34" s="81" customFormat="1" ht="16.2">
      <c r="A12" s="396" t="s">
        <v>150</v>
      </c>
      <c r="B12" s="395"/>
      <c r="C12" s="395"/>
      <c r="D12" s="395"/>
      <c r="E12" s="395"/>
      <c r="F12" s="395"/>
      <c r="G12" s="395"/>
      <c r="H12" s="80"/>
      <c r="I12" s="80"/>
      <c r="J12" s="80"/>
      <c r="K12" s="80"/>
      <c r="Q12" s="396" t="s">
        <v>150</v>
      </c>
      <c r="R12" s="395"/>
      <c r="S12" s="395"/>
      <c r="T12" s="395"/>
      <c r="U12" s="395"/>
      <c r="V12" s="395"/>
      <c r="W12" s="395"/>
      <c r="X12" s="395"/>
      <c r="Y12" s="80"/>
      <c r="Z12" s="80"/>
      <c r="AA12" s="80"/>
      <c r="AE12" s="242"/>
      <c r="AF12" s="231"/>
      <c r="AG12" s="231"/>
      <c r="AH12" s="231"/>
    </row>
    <row r="13" spans="1:34" s="9" customFormat="1" ht="14.4">
      <c r="A13" s="180" t="s">
        <v>117</v>
      </c>
      <c r="B13" s="172"/>
      <c r="C13" s="172"/>
      <c r="D13" s="172"/>
      <c r="E13" s="172"/>
      <c r="F13" s="172"/>
      <c r="G13" s="172"/>
      <c r="H13" s="172"/>
      <c r="I13" s="172"/>
      <c r="J13" s="172"/>
      <c r="K13" s="181"/>
      <c r="L13" s="181"/>
      <c r="M13" s="181"/>
      <c r="N13" s="181"/>
      <c r="O13" s="181"/>
      <c r="Q13" s="180" t="s">
        <v>118</v>
      </c>
      <c r="R13" s="166"/>
      <c r="S13" s="166"/>
      <c r="T13" s="166"/>
      <c r="U13" s="166"/>
      <c r="V13" s="166"/>
      <c r="W13" s="166"/>
      <c r="X13" s="166"/>
      <c r="Y13" s="181"/>
      <c r="Z13" s="181"/>
      <c r="AA13" s="181"/>
      <c r="AB13" s="181"/>
      <c r="AC13" s="181"/>
      <c r="AD13" s="181"/>
      <c r="AE13" s="243"/>
      <c r="AF13" s="232"/>
      <c r="AG13" s="232"/>
      <c r="AH13" s="232"/>
    </row>
    <row r="14" spans="1:34" s="153" customFormat="1" ht="17.25" customHeight="1">
      <c r="A14" s="397" t="e">
        <f>#REF!</f>
        <v>#REF!</v>
      </c>
      <c r="B14" s="397"/>
      <c r="C14" s="397"/>
      <c r="D14" s="397"/>
      <c r="E14" s="397"/>
      <c r="F14" s="397"/>
      <c r="G14" s="168"/>
      <c r="H14" s="169"/>
      <c r="I14" s="168"/>
      <c r="J14" s="169"/>
      <c r="K14" s="169"/>
      <c r="L14" s="169"/>
      <c r="M14" s="169"/>
      <c r="N14" s="168"/>
      <c r="Q14" s="167" t="e">
        <f>A14</f>
        <v>#REF!</v>
      </c>
      <c r="R14" s="167"/>
      <c r="S14" s="167"/>
      <c r="T14" s="167"/>
      <c r="U14" s="168"/>
      <c r="V14" s="168"/>
      <c r="W14" s="168"/>
      <c r="X14" s="169"/>
      <c r="Y14" s="168"/>
      <c r="Z14" s="169"/>
      <c r="AA14" s="169"/>
      <c r="AB14" s="169"/>
      <c r="AC14" s="169"/>
      <c r="AD14" s="168"/>
      <c r="AE14" s="121"/>
      <c r="AF14" s="103"/>
      <c r="AG14" s="103"/>
      <c r="AH14" s="103"/>
    </row>
    <row r="15" spans="1:34" ht="17.25" customHeight="1">
      <c r="A15" s="161" t="s">
        <v>27</v>
      </c>
      <c r="B15" s="162" t="s">
        <v>28</v>
      </c>
      <c r="C15" s="162" t="s">
        <v>29</v>
      </c>
      <c r="D15" s="162" t="s">
        <v>30</v>
      </c>
      <c r="E15" s="162" t="s">
        <v>31</v>
      </c>
      <c r="F15" s="162" t="s">
        <v>32</v>
      </c>
      <c r="G15" s="162" t="s">
        <v>33</v>
      </c>
      <c r="H15" s="162" t="s">
        <v>34</v>
      </c>
      <c r="I15" s="162" t="s">
        <v>35</v>
      </c>
      <c r="J15" s="162" t="s">
        <v>92</v>
      </c>
      <c r="K15" s="163" t="s">
        <v>36</v>
      </c>
      <c r="L15" s="163" t="s">
        <v>37</v>
      </c>
      <c r="M15" s="163" t="s">
        <v>38</v>
      </c>
      <c r="N15" s="162" t="s">
        <v>39</v>
      </c>
      <c r="O15" s="162" t="s">
        <v>69</v>
      </c>
      <c r="Q15" s="170" t="s">
        <v>27</v>
      </c>
      <c r="R15" s="162" t="s">
        <v>28</v>
      </c>
      <c r="S15" s="162" t="s">
        <v>29</v>
      </c>
      <c r="T15" s="162" t="s">
        <v>30</v>
      </c>
      <c r="U15" s="162" t="s">
        <v>31</v>
      </c>
      <c r="V15" s="162" t="s">
        <v>32</v>
      </c>
      <c r="W15" s="162" t="s">
        <v>33</v>
      </c>
      <c r="X15" s="162" t="s">
        <v>34</v>
      </c>
      <c r="Y15" s="162" t="s">
        <v>35</v>
      </c>
      <c r="Z15" s="162" t="s">
        <v>92</v>
      </c>
      <c r="AA15" s="163" t="s">
        <v>36</v>
      </c>
      <c r="AB15" s="163" t="s">
        <v>37</v>
      </c>
      <c r="AC15" s="163" t="s">
        <v>38</v>
      </c>
      <c r="AD15" s="162" t="s">
        <v>39</v>
      </c>
    </row>
    <row r="16" spans="1:34" s="62" customFormat="1" ht="17.25" customHeight="1">
      <c r="A16" s="164" t="s">
        <v>76</v>
      </c>
      <c r="B16" s="165" t="s">
        <v>78</v>
      </c>
      <c r="C16" s="165" t="s">
        <v>79</v>
      </c>
      <c r="D16" s="165" t="s">
        <v>80</v>
      </c>
      <c r="E16" s="165" t="s">
        <v>81</v>
      </c>
      <c r="F16" s="165" t="s">
        <v>82</v>
      </c>
      <c r="G16" s="165" t="s">
        <v>83</v>
      </c>
      <c r="H16" s="165" t="s">
        <v>84</v>
      </c>
      <c r="I16" s="165" t="s">
        <v>85</v>
      </c>
      <c r="J16" s="165" t="s">
        <v>86</v>
      </c>
      <c r="K16" s="165" t="s">
        <v>87</v>
      </c>
      <c r="L16" s="165" t="s">
        <v>88</v>
      </c>
      <c r="M16" s="165" t="s">
        <v>89</v>
      </c>
      <c r="N16" s="165" t="s">
        <v>90</v>
      </c>
      <c r="O16" s="165"/>
      <c r="Q16" s="171" t="s">
        <v>76</v>
      </c>
      <c r="R16" s="165" t="s">
        <v>78</v>
      </c>
      <c r="S16" s="165" t="s">
        <v>79</v>
      </c>
      <c r="T16" s="165" t="s">
        <v>80</v>
      </c>
      <c r="U16" s="165" t="s">
        <v>81</v>
      </c>
      <c r="V16" s="165" t="s">
        <v>82</v>
      </c>
      <c r="W16" s="165" t="s">
        <v>83</v>
      </c>
      <c r="X16" s="165" t="s">
        <v>84</v>
      </c>
      <c r="Y16" s="165" t="s">
        <v>85</v>
      </c>
      <c r="Z16" s="165" t="s">
        <v>86</v>
      </c>
      <c r="AA16" s="165" t="s">
        <v>87</v>
      </c>
      <c r="AB16" s="165" t="s">
        <v>88</v>
      </c>
      <c r="AC16" s="165" t="s">
        <v>89</v>
      </c>
      <c r="AD16" s="165" t="s">
        <v>90</v>
      </c>
      <c r="AE16" s="244"/>
      <c r="AF16" s="233"/>
      <c r="AG16" s="233"/>
      <c r="AH16" s="233"/>
    </row>
    <row r="17" spans="1:34" s="37" customFormat="1">
      <c r="A17" s="272" t="s">
        <v>169</v>
      </c>
      <c r="B17" s="99">
        <f t="shared" ref="B17:M17" si="0">SUM(B18:B26)</f>
        <v>70193</v>
      </c>
      <c r="C17" s="99">
        <f t="shared" si="0"/>
        <v>74862</v>
      </c>
      <c r="D17" s="99">
        <f t="shared" si="0"/>
        <v>80109</v>
      </c>
      <c r="E17" s="99">
        <f t="shared" si="0"/>
        <v>73249</v>
      </c>
      <c r="F17" s="99">
        <f t="shared" si="0"/>
        <v>82086</v>
      </c>
      <c r="G17" s="99">
        <f t="shared" si="0"/>
        <v>64459</v>
      </c>
      <c r="H17" s="99">
        <f t="shared" si="0"/>
        <v>58653</v>
      </c>
      <c r="I17" s="99">
        <f t="shared" si="0"/>
        <v>33984</v>
      </c>
      <c r="J17" s="99">
        <f t="shared" si="0"/>
        <v>54789</v>
      </c>
      <c r="K17" s="99">
        <f t="shared" si="0"/>
        <v>56957</v>
      </c>
      <c r="L17" s="99">
        <f t="shared" si="0"/>
        <v>54591</v>
      </c>
      <c r="M17" s="99">
        <f t="shared" si="0"/>
        <v>47829</v>
      </c>
      <c r="N17" s="99">
        <f t="shared" ref="N17:N33" si="1">SUM(B17:M17)</f>
        <v>751761</v>
      </c>
      <c r="O17" s="273">
        <f t="shared" ref="O17:O63" si="2">N17/N$65*100</f>
        <v>39.216495361644611</v>
      </c>
      <c r="Q17" s="272" t="s">
        <v>169</v>
      </c>
      <c r="R17" s="277">
        <f t="shared" ref="R17:R63" si="3">B17/B$65*100</f>
        <v>42.471455972312143</v>
      </c>
      <c r="S17" s="277">
        <f t="shared" ref="S17:S63" si="4">C17/C$65*100</f>
        <v>41.940905576658039</v>
      </c>
      <c r="T17" s="277">
        <f t="shared" ref="T17:T63" si="5">D17/D$65*100</f>
        <v>41.229117559263415</v>
      </c>
      <c r="U17" s="277">
        <f t="shared" ref="U17:U63" si="6">E17/E$65*100</f>
        <v>41.874757037341929</v>
      </c>
      <c r="V17" s="277">
        <f t="shared" ref="V17:V63" si="7">F17/F$65*100</f>
        <v>41.482297530851717</v>
      </c>
      <c r="W17" s="277">
        <f t="shared" ref="W17:W63" si="8">G17/G$65*100</f>
        <v>37.408088768694178</v>
      </c>
      <c r="X17" s="277">
        <f t="shared" ref="X17:X63" si="9">H17/H$65*100</f>
        <v>38.251291281890751</v>
      </c>
      <c r="Y17" s="277">
        <f t="shared" ref="Y17:Y63" si="10">I17/I$65*100</f>
        <v>38.104635256654632</v>
      </c>
      <c r="Z17" s="277">
        <f t="shared" ref="Z17:Z63" si="11">J17/J$65*100</f>
        <v>38.439788959672214</v>
      </c>
      <c r="AA17" s="277">
        <f t="shared" ref="AA17:AA63" si="12">K17/K$65*100</f>
        <v>36.217903880149052</v>
      </c>
      <c r="AB17" s="277">
        <f t="shared" ref="AB17:AB63" si="13">L17/L$65*100</f>
        <v>36.15274071032642</v>
      </c>
      <c r="AC17" s="277">
        <f t="shared" ref="AC17:AC63" si="14">M17/M$65*100</f>
        <v>34.054596719070403</v>
      </c>
      <c r="AD17" s="277">
        <f t="shared" ref="AD17:AD63" si="15">N17/N$65*100</f>
        <v>39.216495361644611</v>
      </c>
      <c r="AE17" s="245"/>
      <c r="AF17" s="234"/>
      <c r="AG17" s="234"/>
      <c r="AH17" s="234"/>
    </row>
    <row r="18" spans="1:34" s="90" customFormat="1">
      <c r="A18" s="263" t="s">
        <v>40</v>
      </c>
      <c r="B18" s="230">
        <v>24475</v>
      </c>
      <c r="C18" s="230">
        <v>26629</v>
      </c>
      <c r="D18" s="230">
        <v>31679</v>
      </c>
      <c r="E18" s="230">
        <v>29656</v>
      </c>
      <c r="F18" s="230">
        <v>34971</v>
      </c>
      <c r="G18" s="230">
        <v>23295</v>
      </c>
      <c r="H18" s="230">
        <v>20149</v>
      </c>
      <c r="I18" s="230">
        <v>13036</v>
      </c>
      <c r="J18" s="230">
        <v>19431</v>
      </c>
      <c r="K18" s="230">
        <v>21519</v>
      </c>
      <c r="L18" s="230">
        <v>21776</v>
      </c>
      <c r="M18" s="230">
        <v>19329</v>
      </c>
      <c r="N18" s="98">
        <f t="shared" ref="N18:N23" si="16">SUM(B18:M18)</f>
        <v>285945</v>
      </c>
      <c r="O18" s="77">
        <f t="shared" si="2"/>
        <v>14.916656711621737</v>
      </c>
      <c r="Q18" s="263" t="s">
        <v>40</v>
      </c>
      <c r="R18" s="101">
        <f t="shared" si="3"/>
        <v>14.809010655226871</v>
      </c>
      <c r="S18" s="101">
        <f t="shared" si="4"/>
        <v>14.918708752114917</v>
      </c>
      <c r="T18" s="101">
        <f t="shared" si="5"/>
        <v>16.304000988152463</v>
      </c>
      <c r="U18" s="101">
        <f t="shared" si="6"/>
        <v>16.953648441608927</v>
      </c>
      <c r="V18" s="101">
        <f t="shared" si="7"/>
        <v>17.672653399500714</v>
      </c>
      <c r="W18" s="101">
        <f t="shared" si="8"/>
        <v>13.519003209276143</v>
      </c>
      <c r="X18" s="101">
        <f t="shared" si="9"/>
        <v>13.140423644806177</v>
      </c>
      <c r="Y18" s="101">
        <f t="shared" si="10"/>
        <v>14.616643867871639</v>
      </c>
      <c r="Z18" s="101">
        <f t="shared" si="11"/>
        <v>13.632728089130861</v>
      </c>
      <c r="AA18" s="101">
        <f t="shared" si="12"/>
        <v>13.683534483854967</v>
      </c>
      <c r="AB18" s="101">
        <f t="shared" si="13"/>
        <v>14.421096549029478</v>
      </c>
      <c r="AC18" s="101">
        <f t="shared" si="14"/>
        <v>13.762388926862613</v>
      </c>
      <c r="AD18" s="279">
        <f t="shared" si="15"/>
        <v>14.916656711621737</v>
      </c>
      <c r="AE18" s="246">
        <f>SUM(B22:M22)</f>
        <v>96570</v>
      </c>
      <c r="AF18" s="235"/>
      <c r="AG18" s="235"/>
      <c r="AH18" s="235"/>
    </row>
    <row r="19" spans="1:34">
      <c r="A19" s="263" t="s">
        <v>55</v>
      </c>
      <c r="B19" s="230">
        <v>11368</v>
      </c>
      <c r="C19" s="230">
        <v>11293</v>
      </c>
      <c r="D19" s="230">
        <v>10906</v>
      </c>
      <c r="E19" s="230">
        <v>10218</v>
      </c>
      <c r="F19" s="230">
        <v>10268</v>
      </c>
      <c r="G19" s="230">
        <v>8662</v>
      </c>
      <c r="H19" s="230">
        <v>9120</v>
      </c>
      <c r="I19" s="230">
        <v>4867</v>
      </c>
      <c r="J19" s="230">
        <v>7938</v>
      </c>
      <c r="K19" s="230">
        <v>9780</v>
      </c>
      <c r="L19" s="230">
        <v>8034</v>
      </c>
      <c r="M19" s="230">
        <v>7599</v>
      </c>
      <c r="N19" s="98">
        <f t="shared" si="16"/>
        <v>110053</v>
      </c>
      <c r="O19" s="77">
        <f t="shared" si="2"/>
        <v>5.741043980779895</v>
      </c>
      <c r="Q19" s="263" t="s">
        <v>55</v>
      </c>
      <c r="R19" s="101">
        <f t="shared" si="3"/>
        <v>6.878399719248991</v>
      </c>
      <c r="S19" s="101">
        <f t="shared" si="4"/>
        <v>6.3268233105874705</v>
      </c>
      <c r="T19" s="101">
        <f t="shared" si="5"/>
        <v>5.6129118588588902</v>
      </c>
      <c r="U19" s="101">
        <f t="shared" si="6"/>
        <v>5.8413939768127872</v>
      </c>
      <c r="V19" s="101">
        <f t="shared" si="7"/>
        <v>5.1889509909946332</v>
      </c>
      <c r="W19" s="101">
        <f t="shared" si="8"/>
        <v>5.0268987249946324</v>
      </c>
      <c r="X19" s="101">
        <f t="shared" si="9"/>
        <v>5.9477226483017693</v>
      </c>
      <c r="Y19" s="101">
        <f t="shared" si="10"/>
        <v>5.457134527840692</v>
      </c>
      <c r="Z19" s="101">
        <f t="shared" si="11"/>
        <v>5.569275671428171</v>
      </c>
      <c r="AA19" s="101">
        <f t="shared" si="12"/>
        <v>6.2189212905851381</v>
      </c>
      <c r="AB19" s="101">
        <f t="shared" si="13"/>
        <v>5.32049456626115</v>
      </c>
      <c r="AC19" s="101">
        <f t="shared" si="14"/>
        <v>5.4105434039644562</v>
      </c>
      <c r="AD19" s="279">
        <f t="shared" si="15"/>
        <v>5.741043980779895</v>
      </c>
      <c r="AE19" s="246">
        <f>SUM(B26:M26)</f>
        <v>2083</v>
      </c>
    </row>
    <row r="20" spans="1:34" s="90" customFormat="1">
      <c r="A20" s="263" t="s">
        <v>44</v>
      </c>
      <c r="B20" s="230">
        <f t="shared" ref="B20:M20" si="17">B75</f>
        <v>8973</v>
      </c>
      <c r="C20" s="230">
        <f t="shared" si="17"/>
        <v>9149</v>
      </c>
      <c r="D20" s="230">
        <f t="shared" si="17"/>
        <v>9538</v>
      </c>
      <c r="E20" s="230">
        <f t="shared" si="17"/>
        <v>8352</v>
      </c>
      <c r="F20" s="230">
        <f t="shared" si="17"/>
        <v>8632</v>
      </c>
      <c r="G20" s="230">
        <f t="shared" si="17"/>
        <v>7364</v>
      </c>
      <c r="H20" s="230">
        <f t="shared" si="17"/>
        <v>6342</v>
      </c>
      <c r="I20" s="230">
        <f t="shared" si="17"/>
        <v>3494</v>
      </c>
      <c r="J20" s="230">
        <f t="shared" si="17"/>
        <v>6210</v>
      </c>
      <c r="K20" s="230">
        <f t="shared" si="17"/>
        <v>6857</v>
      </c>
      <c r="L20" s="230">
        <f t="shared" si="17"/>
        <v>6317</v>
      </c>
      <c r="M20" s="230">
        <f t="shared" si="17"/>
        <v>5263</v>
      </c>
      <c r="N20" s="98">
        <f t="shared" si="16"/>
        <v>86491</v>
      </c>
      <c r="O20" s="77">
        <f t="shared" si="2"/>
        <v>4.5119045818072552</v>
      </c>
      <c r="Q20" s="263" t="s">
        <v>44</v>
      </c>
      <c r="R20" s="101">
        <f t="shared" si="3"/>
        <v>5.4292646622819491</v>
      </c>
      <c r="S20" s="101">
        <f t="shared" si="4"/>
        <v>5.1256624872544743</v>
      </c>
      <c r="T20" s="101">
        <f t="shared" si="5"/>
        <v>4.9088532284793773</v>
      </c>
      <c r="U20" s="101">
        <f t="shared" si="6"/>
        <v>4.774644988680798</v>
      </c>
      <c r="V20" s="101">
        <f t="shared" si="7"/>
        <v>4.3621956519541945</v>
      </c>
      <c r="W20" s="101">
        <f t="shared" si="8"/>
        <v>4.2736183572916726</v>
      </c>
      <c r="X20" s="101">
        <f t="shared" si="9"/>
        <v>4.1360150258256381</v>
      </c>
      <c r="Y20" s="101">
        <f t="shared" si="10"/>
        <v>3.9176552373690936</v>
      </c>
      <c r="Z20" s="101">
        <f t="shared" si="11"/>
        <v>4.3569163415934673</v>
      </c>
      <c r="AA20" s="101">
        <f t="shared" si="12"/>
        <v>4.3602396001576986</v>
      </c>
      <c r="AB20" s="101">
        <f t="shared" si="13"/>
        <v>4.1834160038675243</v>
      </c>
      <c r="AC20" s="101">
        <f t="shared" si="14"/>
        <v>3.7472943722943719</v>
      </c>
      <c r="AD20" s="278">
        <f t="shared" si="15"/>
        <v>4.5119045818072552</v>
      </c>
      <c r="AE20" s="246">
        <f>SUM(B21:M21)</f>
        <v>81526</v>
      </c>
      <c r="AF20" s="235"/>
      <c r="AG20" s="235"/>
      <c r="AH20" s="235"/>
    </row>
    <row r="21" spans="1:34">
      <c r="A21" s="263" t="s">
        <v>115</v>
      </c>
      <c r="B21" s="230">
        <v>6253</v>
      </c>
      <c r="C21" s="230">
        <v>9462</v>
      </c>
      <c r="D21" s="230">
        <v>7912</v>
      </c>
      <c r="E21" s="230">
        <v>6561</v>
      </c>
      <c r="F21" s="230">
        <v>8465</v>
      </c>
      <c r="G21" s="230">
        <v>8439</v>
      </c>
      <c r="H21" s="230">
        <v>7459</v>
      </c>
      <c r="I21" s="230">
        <v>4137</v>
      </c>
      <c r="J21" s="230">
        <v>5700</v>
      </c>
      <c r="K21" s="230">
        <v>5436</v>
      </c>
      <c r="L21" s="230">
        <v>5949</v>
      </c>
      <c r="M21" s="230">
        <v>5753</v>
      </c>
      <c r="N21" s="98">
        <f t="shared" si="16"/>
        <v>81526</v>
      </c>
      <c r="O21" s="77">
        <f t="shared" si="2"/>
        <v>4.2528995263833034</v>
      </c>
      <c r="Q21" s="263" t="s">
        <v>115</v>
      </c>
      <c r="R21" s="280">
        <f t="shared" si="3"/>
        <v>3.783482885684724</v>
      </c>
      <c r="S21" s="280">
        <f t="shared" si="4"/>
        <v>5.3010185216309793</v>
      </c>
      <c r="T21" s="280">
        <f t="shared" si="5"/>
        <v>4.0720116107914484</v>
      </c>
      <c r="U21" s="280">
        <f t="shared" si="6"/>
        <v>3.750771763737395</v>
      </c>
      <c r="V21" s="280">
        <f t="shared" si="7"/>
        <v>4.2778019223577681</v>
      </c>
      <c r="W21" s="280">
        <f t="shared" si="8"/>
        <v>4.897483068601904</v>
      </c>
      <c r="X21" s="280">
        <f t="shared" si="9"/>
        <v>4.864480617728387</v>
      </c>
      <c r="Y21" s="280">
        <f t="shared" si="10"/>
        <v>4.638620411275312</v>
      </c>
      <c r="Z21" s="101">
        <f t="shared" si="11"/>
        <v>3.9991019560519745</v>
      </c>
      <c r="AA21" s="101">
        <f t="shared" si="12"/>
        <v>3.4566519566074447</v>
      </c>
      <c r="AB21" s="101">
        <f t="shared" si="13"/>
        <v>3.9397090085496118</v>
      </c>
      <c r="AC21" s="101">
        <f t="shared" si="14"/>
        <v>4.0961779448621556</v>
      </c>
      <c r="AD21" s="279">
        <f t="shared" si="15"/>
        <v>4.2528995263833034</v>
      </c>
      <c r="AE21" s="246">
        <f>SUM(B20:M20)</f>
        <v>86491</v>
      </c>
    </row>
    <row r="22" spans="1:34">
      <c r="A22" s="263" t="s">
        <v>54</v>
      </c>
      <c r="B22" s="230">
        <v>9659</v>
      </c>
      <c r="C22" s="230">
        <v>9641</v>
      </c>
      <c r="D22" s="230">
        <v>11059</v>
      </c>
      <c r="E22" s="230">
        <v>10025</v>
      </c>
      <c r="F22" s="230">
        <v>10705</v>
      </c>
      <c r="G22" s="230">
        <v>9020</v>
      </c>
      <c r="H22" s="230">
        <v>8542</v>
      </c>
      <c r="I22" s="230">
        <v>4548</v>
      </c>
      <c r="J22" s="230">
        <v>8572</v>
      </c>
      <c r="K22" s="230">
        <v>5930</v>
      </c>
      <c r="L22" s="230">
        <v>5560</v>
      </c>
      <c r="M22" s="230">
        <v>3309</v>
      </c>
      <c r="N22" s="98">
        <f t="shared" si="16"/>
        <v>96570</v>
      </c>
      <c r="O22" s="77">
        <f t="shared" si="2"/>
        <v>5.0376874526265931</v>
      </c>
      <c r="Q22" s="263" t="s">
        <v>54</v>
      </c>
      <c r="R22" s="280">
        <f t="shared" si="3"/>
        <v>5.8443405074090435</v>
      </c>
      <c r="S22" s="280">
        <f t="shared" si="4"/>
        <v>5.401302004549172</v>
      </c>
      <c r="T22" s="280">
        <f t="shared" si="5"/>
        <v>5.6916552583092299</v>
      </c>
      <c r="U22" s="280">
        <f t="shared" si="6"/>
        <v>5.7310603462074958</v>
      </c>
      <c r="V22" s="280">
        <f t="shared" si="7"/>
        <v>5.4097896726331856</v>
      </c>
      <c r="W22" s="280">
        <f t="shared" si="8"/>
        <v>5.2346601823425969</v>
      </c>
      <c r="X22" s="280">
        <f t="shared" si="9"/>
        <v>5.5707726822142218</v>
      </c>
      <c r="Y22" s="280">
        <f t="shared" si="10"/>
        <v>5.0994550714237663</v>
      </c>
      <c r="Z22" s="101">
        <f t="shared" si="11"/>
        <v>6.0140880644346533</v>
      </c>
      <c r="AA22" s="101">
        <f t="shared" si="12"/>
        <v>3.7707774287494757</v>
      </c>
      <c r="AB22" s="101">
        <f t="shared" si="13"/>
        <v>3.6820948205641022</v>
      </c>
      <c r="AC22" s="101">
        <f t="shared" si="14"/>
        <v>2.3560321257689676</v>
      </c>
      <c r="AD22" s="279">
        <f t="shared" si="15"/>
        <v>5.0376874526265931</v>
      </c>
      <c r="AE22" s="246">
        <f>SUM(B24:M24)</f>
        <v>25879</v>
      </c>
    </row>
    <row r="23" spans="1:34">
      <c r="A23" s="263" t="s">
        <v>148</v>
      </c>
      <c r="B23" s="230">
        <v>6608</v>
      </c>
      <c r="C23" s="230">
        <v>5821</v>
      </c>
      <c r="D23" s="230">
        <v>6080</v>
      </c>
      <c r="E23" s="230">
        <v>5737</v>
      </c>
      <c r="F23" s="230">
        <v>6090</v>
      </c>
      <c r="G23" s="230">
        <v>4350</v>
      </c>
      <c r="H23" s="230">
        <v>4316</v>
      </c>
      <c r="I23" s="230">
        <v>2504</v>
      </c>
      <c r="J23" s="230">
        <v>4157</v>
      </c>
      <c r="K23" s="230">
        <v>4847</v>
      </c>
      <c r="L23" s="230">
        <v>4321</v>
      </c>
      <c r="M23" s="230">
        <v>3924</v>
      </c>
      <c r="N23" s="98">
        <f t="shared" si="16"/>
        <v>58755</v>
      </c>
      <c r="O23" s="77">
        <f t="shared" si="2"/>
        <v>3.0650235712858596</v>
      </c>
      <c r="Q23" s="263" t="s">
        <v>148</v>
      </c>
      <c r="R23" s="280">
        <f t="shared" si="3"/>
        <v>3.9982816102038474</v>
      </c>
      <c r="S23" s="280">
        <f t="shared" si="4"/>
        <v>3.2611740450659408</v>
      </c>
      <c r="T23" s="280">
        <f t="shared" si="5"/>
        <v>3.129149468353388</v>
      </c>
      <c r="U23" s="280">
        <f t="shared" si="6"/>
        <v>3.2797100455054768</v>
      </c>
      <c r="V23" s="280">
        <f t="shared" si="7"/>
        <v>3.077591696061289</v>
      </c>
      <c r="W23" s="280">
        <f t="shared" si="8"/>
        <v>2.5244758085576828</v>
      </c>
      <c r="X23" s="280">
        <f t="shared" si="9"/>
        <v>2.8147336568059687</v>
      </c>
      <c r="Y23" s="280">
        <f t="shared" si="10"/>
        <v>2.8076155450407017</v>
      </c>
      <c r="Z23" s="101">
        <f t="shared" si="11"/>
        <v>2.9165380405803609</v>
      </c>
      <c r="AA23" s="101">
        <f t="shared" si="12"/>
        <v>3.0821177398227162</v>
      </c>
      <c r="AB23" s="101">
        <f t="shared" si="13"/>
        <v>2.8615704531758066</v>
      </c>
      <c r="AC23" s="101">
        <f t="shared" si="14"/>
        <v>2.7939166097060832</v>
      </c>
      <c r="AD23" s="279">
        <f t="shared" si="15"/>
        <v>3.0650235712858596</v>
      </c>
      <c r="AE23" s="246">
        <f>SUM(B25:M25)</f>
        <v>4459</v>
      </c>
    </row>
    <row r="24" spans="1:34" s="90" customFormat="1">
      <c r="A24" s="263" t="s">
        <v>41</v>
      </c>
      <c r="B24" s="230">
        <v>2475</v>
      </c>
      <c r="C24" s="230">
        <v>2366</v>
      </c>
      <c r="D24" s="230">
        <v>2438</v>
      </c>
      <c r="E24" s="230">
        <v>2219</v>
      </c>
      <c r="F24" s="230">
        <v>2351</v>
      </c>
      <c r="G24" s="230">
        <v>2559</v>
      </c>
      <c r="H24" s="230">
        <v>2174</v>
      </c>
      <c r="I24" s="230">
        <v>1162</v>
      </c>
      <c r="J24" s="185">
        <v>2178</v>
      </c>
      <c r="K24" s="185">
        <v>1899</v>
      </c>
      <c r="L24" s="185">
        <v>2039</v>
      </c>
      <c r="M24" s="185">
        <v>2019</v>
      </c>
      <c r="N24" s="98">
        <f t="shared" si="1"/>
        <v>25879</v>
      </c>
      <c r="O24" s="77">
        <f t="shared" si="2"/>
        <v>1.3500084248371502</v>
      </c>
      <c r="Q24" s="263" t="s">
        <v>41</v>
      </c>
      <c r="R24" s="101">
        <f t="shared" si="3"/>
        <v>1.4975404033375486</v>
      </c>
      <c r="S24" s="101">
        <f t="shared" si="4"/>
        <v>1.3255347518684102</v>
      </c>
      <c r="T24" s="101">
        <f t="shared" si="5"/>
        <v>1.2547477637903881</v>
      </c>
      <c r="U24" s="101">
        <f t="shared" si="6"/>
        <v>1.2685509135395945</v>
      </c>
      <c r="V24" s="101">
        <f t="shared" si="7"/>
        <v>1.1880817861149573</v>
      </c>
      <c r="W24" s="101">
        <f t="shared" si="8"/>
        <v>1.4850881825515196</v>
      </c>
      <c r="X24" s="101">
        <f t="shared" si="9"/>
        <v>1.4178014295403558</v>
      </c>
      <c r="Y24" s="101">
        <f t="shared" si="10"/>
        <v>1.3028950732177695</v>
      </c>
      <c r="Z24" s="101">
        <f t="shared" si="11"/>
        <v>1.5280779053124911</v>
      </c>
      <c r="AA24" s="101">
        <f t="shared" si="12"/>
        <v>1.2075390113314088</v>
      </c>
      <c r="AB24" s="101">
        <f t="shared" si="13"/>
        <v>1.3503221832967993</v>
      </c>
      <c r="AC24" s="101">
        <f t="shared" si="14"/>
        <v>1.4375427204374573</v>
      </c>
      <c r="AD24" s="278">
        <f t="shared" si="15"/>
        <v>1.3500084248371502</v>
      </c>
      <c r="AE24" s="246" t="e">
        <f>SUM(#REF!)</f>
        <v>#REF!</v>
      </c>
      <c r="AF24" s="235"/>
      <c r="AG24" s="235"/>
      <c r="AH24" s="235"/>
    </row>
    <row r="25" spans="1:34" s="90" customFormat="1">
      <c r="A25" s="263" t="s">
        <v>155</v>
      </c>
      <c r="B25" s="230">
        <f>B77</f>
        <v>210</v>
      </c>
      <c r="C25" s="230">
        <f t="shared" ref="C25:M25" si="18">C77</f>
        <v>245</v>
      </c>
      <c r="D25" s="230">
        <f t="shared" si="18"/>
        <v>369</v>
      </c>
      <c r="E25" s="230">
        <f t="shared" si="18"/>
        <v>309</v>
      </c>
      <c r="F25" s="230">
        <f t="shared" si="18"/>
        <v>408</v>
      </c>
      <c r="G25" s="230">
        <f t="shared" si="18"/>
        <v>504</v>
      </c>
      <c r="H25" s="230">
        <f t="shared" si="18"/>
        <v>298</v>
      </c>
      <c r="I25" s="230">
        <f t="shared" si="18"/>
        <v>186</v>
      </c>
      <c r="J25" s="230">
        <f t="shared" si="18"/>
        <v>447</v>
      </c>
      <c r="K25" s="230">
        <f t="shared" si="18"/>
        <v>533</v>
      </c>
      <c r="L25" s="230">
        <f t="shared" si="18"/>
        <v>474</v>
      </c>
      <c r="M25" s="230">
        <f t="shared" si="18"/>
        <v>476</v>
      </c>
      <c r="N25" s="98">
        <f t="shared" si="1"/>
        <v>4459</v>
      </c>
      <c r="O25" s="77">
        <f t="shared" si="2"/>
        <v>0.23260897122565991</v>
      </c>
      <c r="Q25" s="263" t="s">
        <v>155</v>
      </c>
      <c r="R25" s="101">
        <f t="shared" si="3"/>
        <v>0.12706403422257989</v>
      </c>
      <c r="S25" s="101">
        <f t="shared" si="4"/>
        <v>0.1372595157260188</v>
      </c>
      <c r="T25" s="101">
        <f t="shared" si="5"/>
        <v>0.18991055161552634</v>
      </c>
      <c r="U25" s="101">
        <f t="shared" si="6"/>
        <v>0.17664814433696918</v>
      </c>
      <c r="V25" s="101">
        <f t="shared" si="7"/>
        <v>0.20618348308587947</v>
      </c>
      <c r="W25" s="101">
        <f t="shared" si="8"/>
        <v>0.29249099023289016</v>
      </c>
      <c r="X25" s="101">
        <f t="shared" si="9"/>
        <v>0.19434444618354463</v>
      </c>
      <c r="Y25" s="101">
        <f t="shared" si="10"/>
        <v>0.20855291189200098</v>
      </c>
      <c r="Z25" s="101">
        <f t="shared" si="11"/>
        <v>0.31361378497460218</v>
      </c>
      <c r="AA25" s="101">
        <f t="shared" si="12"/>
        <v>0.33892485152166452</v>
      </c>
      <c r="AB25" s="101">
        <f t="shared" si="13"/>
        <v>0.31390520592578858</v>
      </c>
      <c r="AC25" s="101">
        <f t="shared" si="14"/>
        <v>0.33891547049441789</v>
      </c>
      <c r="AD25" s="278">
        <f t="shared" si="15"/>
        <v>0.23260897122565991</v>
      </c>
      <c r="AE25" s="246">
        <f>SUM(B19:M19)</f>
        <v>110053</v>
      </c>
      <c r="AF25" s="235"/>
      <c r="AG25" s="235"/>
      <c r="AH25" s="235"/>
    </row>
    <row r="26" spans="1:34">
      <c r="A26" s="263" t="s">
        <v>65</v>
      </c>
      <c r="B26" s="230">
        <v>172</v>
      </c>
      <c r="C26" s="230">
        <v>256</v>
      </c>
      <c r="D26" s="230">
        <v>128</v>
      </c>
      <c r="E26" s="230">
        <v>172</v>
      </c>
      <c r="F26" s="230">
        <v>196</v>
      </c>
      <c r="G26" s="230">
        <v>266</v>
      </c>
      <c r="H26" s="230">
        <v>253</v>
      </c>
      <c r="I26" s="230">
        <v>50</v>
      </c>
      <c r="J26" s="230">
        <v>156</v>
      </c>
      <c r="K26" s="230">
        <v>156</v>
      </c>
      <c r="L26" s="230">
        <v>121</v>
      </c>
      <c r="M26" s="230">
        <v>157</v>
      </c>
      <c r="N26" s="98">
        <f t="shared" si="1"/>
        <v>2083</v>
      </c>
      <c r="O26" s="77">
        <f t="shared" si="2"/>
        <v>0.10866214107715846</v>
      </c>
      <c r="Q26" s="263" t="s">
        <v>65</v>
      </c>
      <c r="R26" s="280">
        <f t="shared" si="3"/>
        <v>0.10407149469658923</v>
      </c>
      <c r="S26" s="280">
        <f t="shared" si="4"/>
        <v>0.14342218786065639</v>
      </c>
      <c r="T26" s="280">
        <f t="shared" si="5"/>
        <v>6.5876830912702911E-2</v>
      </c>
      <c r="U26" s="280">
        <f t="shared" si="6"/>
        <v>9.8328416912487712E-2</v>
      </c>
      <c r="V26" s="280">
        <f t="shared" si="7"/>
        <v>9.9048928149098964E-2</v>
      </c>
      <c r="W26" s="280">
        <f t="shared" si="8"/>
        <v>0.15437024484513648</v>
      </c>
      <c r="X26" s="280">
        <f t="shared" si="9"/>
        <v>0.16499713048468723</v>
      </c>
      <c r="Y26" s="280">
        <f t="shared" si="10"/>
        <v>5.6062610723656182E-2</v>
      </c>
      <c r="Z26" s="101">
        <f t="shared" si="11"/>
        <v>0.10944910616563297</v>
      </c>
      <c r="AA26" s="101">
        <f t="shared" si="12"/>
        <v>9.9197517518535949E-2</v>
      </c>
      <c r="AB26" s="101">
        <f t="shared" si="13"/>
        <v>8.0131919656161218E-2</v>
      </c>
      <c r="AC26" s="101">
        <f t="shared" si="14"/>
        <v>0.11178514467988152</v>
      </c>
      <c r="AD26" s="279">
        <f t="shared" si="15"/>
        <v>0.10866214107715846</v>
      </c>
      <c r="AE26" s="246">
        <f>SUM(B23:M23)</f>
        <v>58755</v>
      </c>
    </row>
    <row r="27" spans="1:34">
      <c r="A27" s="272" t="s">
        <v>121</v>
      </c>
      <c r="B27" s="99">
        <f>SUM(B28:B33)</f>
        <v>22974</v>
      </c>
      <c r="C27" s="99">
        <f t="shared" ref="C27:M27" si="19">SUM(C28:C33)</f>
        <v>26906</v>
      </c>
      <c r="D27" s="99">
        <f t="shared" si="19"/>
        <v>29942</v>
      </c>
      <c r="E27" s="99">
        <f t="shared" si="19"/>
        <v>26651</v>
      </c>
      <c r="F27" s="99">
        <f t="shared" si="19"/>
        <v>32426</v>
      </c>
      <c r="G27" s="99">
        <f t="shared" si="19"/>
        <v>28391</v>
      </c>
      <c r="H27" s="99">
        <f t="shared" si="19"/>
        <v>26132</v>
      </c>
      <c r="I27" s="99">
        <f t="shared" si="19"/>
        <v>13082</v>
      </c>
      <c r="J27" s="99">
        <f t="shared" si="19"/>
        <v>23364</v>
      </c>
      <c r="K27" s="99">
        <f t="shared" si="19"/>
        <v>27491</v>
      </c>
      <c r="L27" s="99">
        <f t="shared" si="19"/>
        <v>24393</v>
      </c>
      <c r="M27" s="99">
        <f t="shared" si="19"/>
        <v>20072</v>
      </c>
      <c r="N27" s="99">
        <f t="shared" si="1"/>
        <v>301824</v>
      </c>
      <c r="O27" s="273">
        <f t="shared" si="2"/>
        <v>15.745003393409638</v>
      </c>
      <c r="Q27" s="272" t="s">
        <v>121</v>
      </c>
      <c r="R27" s="277">
        <f t="shared" si="3"/>
        <v>13.900805343950239</v>
      </c>
      <c r="S27" s="277">
        <f t="shared" si="4"/>
        <v>15.073896041323517</v>
      </c>
      <c r="T27" s="277">
        <f t="shared" si="5"/>
        <v>15.410031806157425</v>
      </c>
      <c r="U27" s="277">
        <f t="shared" si="6"/>
        <v>15.235759529852967</v>
      </c>
      <c r="V27" s="277">
        <f t="shared" si="7"/>
        <v>16.386533388585118</v>
      </c>
      <c r="W27" s="277">
        <f t="shared" si="8"/>
        <v>16.47641211051981</v>
      </c>
      <c r="X27" s="277">
        <f t="shared" si="9"/>
        <v>17.042312307612043</v>
      </c>
      <c r="Y27" s="277">
        <f t="shared" si="10"/>
        <v>14.668221469737402</v>
      </c>
      <c r="Z27" s="277">
        <f t="shared" si="11"/>
        <v>16.392108438806723</v>
      </c>
      <c r="AA27" s="277">
        <f t="shared" si="12"/>
        <v>17.481018936551742</v>
      </c>
      <c r="AB27" s="277">
        <f t="shared" si="13"/>
        <v>16.154197654320171</v>
      </c>
      <c r="AC27" s="277">
        <f t="shared" si="14"/>
        <v>14.291410344041925</v>
      </c>
      <c r="AD27" s="277">
        <f t="shared" si="15"/>
        <v>15.745003393409638</v>
      </c>
      <c r="AE27" s="246">
        <f t="shared" ref="AE27:AE32" si="20">SUM(B27:M27)</f>
        <v>301824</v>
      </c>
    </row>
    <row r="28" spans="1:34">
      <c r="A28" s="263" t="s">
        <v>62</v>
      </c>
      <c r="B28" s="185">
        <v>14918</v>
      </c>
      <c r="C28" s="185">
        <v>15976</v>
      </c>
      <c r="D28" s="185">
        <v>17587</v>
      </c>
      <c r="E28" s="185">
        <v>15288</v>
      </c>
      <c r="F28" s="185">
        <v>18933</v>
      </c>
      <c r="G28" s="185">
        <v>16214</v>
      </c>
      <c r="H28" s="185">
        <v>14465</v>
      </c>
      <c r="I28" s="185">
        <v>7448</v>
      </c>
      <c r="J28" s="185">
        <v>14122</v>
      </c>
      <c r="K28" s="185">
        <v>16927</v>
      </c>
      <c r="L28" s="185">
        <v>14060</v>
      </c>
      <c r="M28" s="185">
        <v>10916</v>
      </c>
      <c r="N28" s="98">
        <f>SUM(B28:M28)</f>
        <v>176854</v>
      </c>
      <c r="O28" s="77">
        <f t="shared" si="2"/>
        <v>9.2257965905231796</v>
      </c>
      <c r="Q28" s="263" t="s">
        <v>62</v>
      </c>
      <c r="R28" s="101">
        <f t="shared" si="3"/>
        <v>9.0263869644402224</v>
      </c>
      <c r="S28" s="101">
        <f t="shared" si="4"/>
        <v>8.9504409111790881</v>
      </c>
      <c r="T28" s="101">
        <f t="shared" si="5"/>
        <v>9.0513736348570788</v>
      </c>
      <c r="U28" s="101">
        <f t="shared" si="6"/>
        <v>8.7397955683611173</v>
      </c>
      <c r="V28" s="101">
        <f t="shared" si="7"/>
        <v>9.5678232481984224</v>
      </c>
      <c r="W28" s="101">
        <f t="shared" si="8"/>
        <v>9.4096208643573025</v>
      </c>
      <c r="X28" s="101">
        <f t="shared" si="9"/>
        <v>9.4335315907549422</v>
      </c>
      <c r="Y28" s="101">
        <f t="shared" si="10"/>
        <v>8.3510864933958242</v>
      </c>
      <c r="Z28" s="101">
        <f t="shared" si="11"/>
        <v>9.9079504953273645</v>
      </c>
      <c r="AA28" s="101">
        <f t="shared" si="12"/>
        <v>10.763566532283706</v>
      </c>
      <c r="AB28" s="101">
        <f t="shared" si="13"/>
        <v>9.3111966145919567</v>
      </c>
      <c r="AC28" s="101">
        <f t="shared" si="14"/>
        <v>7.772271588061062</v>
      </c>
      <c r="AD28" s="279">
        <f t="shared" si="15"/>
        <v>9.2257965905231796</v>
      </c>
      <c r="AE28" s="246">
        <f>SUM(B28:M28)</f>
        <v>176854</v>
      </c>
    </row>
    <row r="29" spans="1:34">
      <c r="A29" s="263" t="s">
        <v>42</v>
      </c>
      <c r="B29" s="185">
        <v>4100</v>
      </c>
      <c r="C29" s="185">
        <v>5682</v>
      </c>
      <c r="D29" s="185">
        <v>6433</v>
      </c>
      <c r="E29" s="185">
        <v>5630</v>
      </c>
      <c r="F29" s="185">
        <v>6743</v>
      </c>
      <c r="G29" s="185">
        <v>6650</v>
      </c>
      <c r="H29" s="185">
        <v>6100</v>
      </c>
      <c r="I29" s="185">
        <v>2672</v>
      </c>
      <c r="J29" s="185">
        <v>4521</v>
      </c>
      <c r="K29" s="185">
        <v>5570</v>
      </c>
      <c r="L29" s="185">
        <v>5440</v>
      </c>
      <c r="M29" s="185">
        <v>4922</v>
      </c>
      <c r="N29" s="98">
        <f t="shared" si="1"/>
        <v>64463</v>
      </c>
      <c r="O29" s="77">
        <f t="shared" si="2"/>
        <v>3.3627880942183705</v>
      </c>
      <c r="Q29" s="263" t="s">
        <v>42</v>
      </c>
      <c r="R29" s="101">
        <f t="shared" si="3"/>
        <v>2.4807740014884643</v>
      </c>
      <c r="S29" s="101">
        <f t="shared" si="4"/>
        <v>3.1833002790009752</v>
      </c>
      <c r="T29" s="101">
        <f t="shared" si="5"/>
        <v>3.3108254161048261</v>
      </c>
      <c r="U29" s="101">
        <f t="shared" si="6"/>
        <v>3.2185406233564291</v>
      </c>
      <c r="V29" s="101">
        <f t="shared" si="7"/>
        <v>3.4075863393335424</v>
      </c>
      <c r="W29" s="101">
        <f t="shared" si="8"/>
        <v>3.859256121128412</v>
      </c>
      <c r="X29" s="101">
        <f t="shared" si="9"/>
        <v>3.9781916836228932</v>
      </c>
      <c r="Y29" s="101">
        <f t="shared" si="10"/>
        <v>2.9959859170721863</v>
      </c>
      <c r="Z29" s="101">
        <f t="shared" si="11"/>
        <v>3.1719192883001712</v>
      </c>
      <c r="AA29" s="101">
        <f t="shared" si="12"/>
        <v>3.5418600806297773</v>
      </c>
      <c r="AB29" s="101">
        <f t="shared" si="13"/>
        <v>3.6026251481778266</v>
      </c>
      <c r="AC29" s="101">
        <f t="shared" si="14"/>
        <v>3.5044998860788339</v>
      </c>
      <c r="AD29" s="279">
        <f t="shared" si="15"/>
        <v>3.3627880942183705</v>
      </c>
      <c r="AE29" s="246">
        <f t="shared" si="20"/>
        <v>64463</v>
      </c>
    </row>
    <row r="30" spans="1:34">
      <c r="A30" s="263" t="s">
        <v>58</v>
      </c>
      <c r="B30" s="185">
        <v>2039</v>
      </c>
      <c r="C30" s="185">
        <v>2273</v>
      </c>
      <c r="D30" s="185">
        <v>2688</v>
      </c>
      <c r="E30" s="185">
        <v>2374</v>
      </c>
      <c r="F30" s="185">
        <v>2907</v>
      </c>
      <c r="G30" s="185">
        <v>2581</v>
      </c>
      <c r="H30" s="185">
        <v>2462</v>
      </c>
      <c r="I30" s="185">
        <v>1388</v>
      </c>
      <c r="J30" s="185">
        <v>1983</v>
      </c>
      <c r="K30" s="185">
        <v>2046</v>
      </c>
      <c r="L30" s="185">
        <v>2104</v>
      </c>
      <c r="M30" s="185">
        <v>1794</v>
      </c>
      <c r="N30" s="98">
        <f>SUM(B30:M30)</f>
        <v>26639</v>
      </c>
      <c r="O30" s="77">
        <f t="shared" si="2"/>
        <v>1.3896547173088931</v>
      </c>
      <c r="Q30" s="263" t="s">
        <v>58</v>
      </c>
      <c r="R30" s="101">
        <f t="shared" si="3"/>
        <v>1.2337312656182875</v>
      </c>
      <c r="S30" s="101">
        <f t="shared" si="4"/>
        <v>1.2734321601846561</v>
      </c>
      <c r="T30" s="101">
        <f t="shared" si="5"/>
        <v>1.3834134491667611</v>
      </c>
      <c r="U30" s="101">
        <f t="shared" si="6"/>
        <v>1.357160824129336</v>
      </c>
      <c r="V30" s="101">
        <f t="shared" si="7"/>
        <v>1.4690573169868912</v>
      </c>
      <c r="W30" s="101">
        <f t="shared" si="8"/>
        <v>1.4978556464108919</v>
      </c>
      <c r="X30" s="101">
        <f t="shared" si="9"/>
        <v>1.6056242500130431</v>
      </c>
      <c r="Y30" s="101">
        <f t="shared" si="10"/>
        <v>1.5562980736886955</v>
      </c>
      <c r="Z30" s="101">
        <f t="shared" si="11"/>
        <v>1.3912665226054499</v>
      </c>
      <c r="AA30" s="101">
        <f t="shared" si="12"/>
        <v>1.3010135951469521</v>
      </c>
      <c r="AB30" s="101">
        <f t="shared" si="13"/>
        <v>1.3933682558393654</v>
      </c>
      <c r="AC30" s="101">
        <f t="shared" si="14"/>
        <v>1.277341079972659</v>
      </c>
      <c r="AD30" s="279">
        <f t="shared" si="15"/>
        <v>1.3896547173088931</v>
      </c>
      <c r="AE30" s="246">
        <f>SUM(B30:M30)</f>
        <v>26639</v>
      </c>
    </row>
    <row r="31" spans="1:34">
      <c r="A31" s="263" t="s">
        <v>57</v>
      </c>
      <c r="B31" s="185">
        <v>1612</v>
      </c>
      <c r="C31" s="185">
        <v>2600</v>
      </c>
      <c r="D31" s="185">
        <v>2817</v>
      </c>
      <c r="E31" s="185">
        <v>2548</v>
      </c>
      <c r="F31" s="185">
        <v>2869</v>
      </c>
      <c r="G31" s="185">
        <v>2265</v>
      </c>
      <c r="H31" s="185">
        <v>2381</v>
      </c>
      <c r="I31" s="185">
        <v>1324</v>
      </c>
      <c r="J31" s="185">
        <v>2072</v>
      </c>
      <c r="K31" s="185">
        <v>2166</v>
      </c>
      <c r="L31" s="185">
        <v>2192</v>
      </c>
      <c r="M31" s="185">
        <v>1982</v>
      </c>
      <c r="N31" s="98">
        <f>SUM(B31:M31)</f>
        <v>26828</v>
      </c>
      <c r="O31" s="77">
        <f t="shared" si="2"/>
        <v>1.3995141242525238</v>
      </c>
      <c r="Q31" s="263" t="s">
        <v>57</v>
      </c>
      <c r="R31" s="101">
        <f t="shared" si="3"/>
        <v>0.97536772936570848</v>
      </c>
      <c r="S31" s="101">
        <f t="shared" si="4"/>
        <v>1.4566315954597915</v>
      </c>
      <c r="T31" s="101">
        <f t="shared" si="5"/>
        <v>1.4498049428209694</v>
      </c>
      <c r="U31" s="101">
        <f t="shared" si="6"/>
        <v>1.4566325947268528</v>
      </c>
      <c r="V31" s="101">
        <f t="shared" si="7"/>
        <v>1.4498539533661476</v>
      </c>
      <c r="W31" s="101">
        <f t="shared" si="8"/>
        <v>1.3144684382490004</v>
      </c>
      <c r="X31" s="101">
        <f t="shared" si="9"/>
        <v>1.5527990817550998</v>
      </c>
      <c r="Y31" s="101">
        <f t="shared" si="10"/>
        <v>1.4845379319624157</v>
      </c>
      <c r="Z31" s="101">
        <f t="shared" si="11"/>
        <v>1.4537086408666124</v>
      </c>
      <c r="AA31" s="101">
        <f t="shared" si="12"/>
        <v>1.3773193778535184</v>
      </c>
      <c r="AB31" s="101">
        <f t="shared" si="13"/>
        <v>1.4516460155893007</v>
      </c>
      <c r="AC31" s="101">
        <f t="shared" si="14"/>
        <v>1.4111984506721349</v>
      </c>
      <c r="AD31" s="279">
        <f t="shared" si="15"/>
        <v>1.3995141242525238</v>
      </c>
      <c r="AE31" s="246">
        <f>SUM(B31:M31)</f>
        <v>26828</v>
      </c>
    </row>
    <row r="32" spans="1:34">
      <c r="A32" s="263" t="s">
        <v>108</v>
      </c>
      <c r="B32" s="186">
        <v>282</v>
      </c>
      <c r="C32" s="186">
        <v>346</v>
      </c>
      <c r="D32" s="186">
        <v>393</v>
      </c>
      <c r="E32" s="186">
        <v>788</v>
      </c>
      <c r="F32" s="186">
        <v>926</v>
      </c>
      <c r="G32" s="186">
        <v>638</v>
      </c>
      <c r="H32" s="186">
        <v>677</v>
      </c>
      <c r="I32" s="186">
        <v>239</v>
      </c>
      <c r="J32" s="186">
        <v>640</v>
      </c>
      <c r="K32" s="186">
        <v>770</v>
      </c>
      <c r="L32" s="186">
        <v>578</v>
      </c>
      <c r="M32" s="186">
        <v>450</v>
      </c>
      <c r="N32" s="98">
        <f t="shared" si="1"/>
        <v>6727</v>
      </c>
      <c r="O32" s="77">
        <f t="shared" si="2"/>
        <v>0.35092185454922947</v>
      </c>
      <c r="Q32" s="263" t="s">
        <v>108</v>
      </c>
      <c r="R32" s="278">
        <f t="shared" si="3"/>
        <v>0.17062884595603586</v>
      </c>
      <c r="S32" s="278">
        <f t="shared" si="4"/>
        <v>0.19384405078041839</v>
      </c>
      <c r="T32" s="278">
        <f t="shared" si="5"/>
        <v>0.20226245741165813</v>
      </c>
      <c r="U32" s="278">
        <f t="shared" si="6"/>
        <v>0.45048135190139715</v>
      </c>
      <c r="V32" s="278">
        <f t="shared" si="7"/>
        <v>0.46795565033706954</v>
      </c>
      <c r="W32" s="278">
        <f t="shared" si="8"/>
        <v>0.37025645192179352</v>
      </c>
      <c r="X32" s="278">
        <f t="shared" si="9"/>
        <v>0.44151406062503257</v>
      </c>
      <c r="Y32" s="278">
        <f t="shared" si="10"/>
        <v>0.26797927925907655</v>
      </c>
      <c r="Z32" s="278">
        <f t="shared" si="11"/>
        <v>0.44902197401285326</v>
      </c>
      <c r="AA32" s="278">
        <f t="shared" si="12"/>
        <v>0.48962877236713254</v>
      </c>
      <c r="AB32" s="278">
        <f t="shared" si="13"/>
        <v>0.38277892199389407</v>
      </c>
      <c r="AC32" s="278">
        <f t="shared" si="14"/>
        <v>0.32040328092959675</v>
      </c>
      <c r="AD32" s="279">
        <f t="shared" si="15"/>
        <v>0.35092185454922947</v>
      </c>
      <c r="AE32" s="246">
        <f t="shared" si="20"/>
        <v>6727</v>
      </c>
    </row>
    <row r="33" spans="1:44" s="108" customFormat="1">
      <c r="A33" s="264" t="s">
        <v>163</v>
      </c>
      <c r="B33" s="266">
        <v>23</v>
      </c>
      <c r="C33" s="266">
        <v>29</v>
      </c>
      <c r="D33" s="266">
        <v>24</v>
      </c>
      <c r="E33" s="266">
        <v>23</v>
      </c>
      <c r="F33" s="266">
        <v>48</v>
      </c>
      <c r="G33" s="266">
        <v>43</v>
      </c>
      <c r="H33" s="266">
        <v>47</v>
      </c>
      <c r="I33" s="266">
        <v>11</v>
      </c>
      <c r="J33" s="266">
        <v>26</v>
      </c>
      <c r="K33" s="266">
        <v>12</v>
      </c>
      <c r="L33" s="266">
        <v>19</v>
      </c>
      <c r="M33" s="266">
        <v>8</v>
      </c>
      <c r="N33" s="266">
        <f t="shared" si="1"/>
        <v>313</v>
      </c>
      <c r="O33" s="262">
        <f t="shared" si="2"/>
        <v>1.6328012557441478E-2</v>
      </c>
      <c r="Q33" s="264" t="s">
        <v>163</v>
      </c>
      <c r="R33" s="282">
        <f t="shared" si="3"/>
        <v>1.3916537081520654E-2</v>
      </c>
      <c r="S33" s="282">
        <f t="shared" si="4"/>
        <v>1.6247044718589981E-2</v>
      </c>
      <c r="T33" s="282">
        <f t="shared" si="5"/>
        <v>1.2351905796131796E-2</v>
      </c>
      <c r="U33" s="282">
        <f t="shared" si="6"/>
        <v>1.3148567377832659E-2</v>
      </c>
      <c r="V33" s="282">
        <f t="shared" si="7"/>
        <v>2.4256880363044641E-2</v>
      </c>
      <c r="W33" s="282">
        <f t="shared" si="8"/>
        <v>2.495458845240928E-2</v>
      </c>
      <c r="X33" s="282">
        <f t="shared" si="9"/>
        <v>3.0651640841028852E-2</v>
      </c>
      <c r="Y33" s="282">
        <f t="shared" si="10"/>
        <v>1.2333774359204359E-2</v>
      </c>
      <c r="Z33" s="282">
        <f t="shared" si="11"/>
        <v>1.8241517694272163E-2</v>
      </c>
      <c r="AA33" s="282">
        <f t="shared" si="12"/>
        <v>7.6305782706566115E-3</v>
      </c>
      <c r="AB33" s="282">
        <f t="shared" si="13"/>
        <v>1.2582698127826968E-2</v>
      </c>
      <c r="AC33" s="282">
        <f t="shared" si="14"/>
        <v>5.6960583276372745E-3</v>
      </c>
      <c r="AD33" s="282">
        <f t="shared" si="15"/>
        <v>1.6328012557441478E-2</v>
      </c>
      <c r="AE33" s="246">
        <f>SUM(B59:M59)</f>
        <v>7902</v>
      </c>
      <c r="AF33" s="236"/>
      <c r="AG33" s="236"/>
      <c r="AH33" s="236"/>
    </row>
    <row r="34" spans="1:44">
      <c r="A34" s="272" t="s">
        <v>122</v>
      </c>
      <c r="B34" s="99">
        <f>SUM(B35:B36)</f>
        <v>15973</v>
      </c>
      <c r="C34" s="99">
        <f t="shared" ref="C34:M34" si="21">SUM(C35:C36)</f>
        <v>15974</v>
      </c>
      <c r="D34" s="99">
        <f t="shared" si="21"/>
        <v>20942</v>
      </c>
      <c r="E34" s="99">
        <f t="shared" si="21"/>
        <v>17938</v>
      </c>
      <c r="F34" s="99">
        <f t="shared" si="21"/>
        <v>21995</v>
      </c>
      <c r="G34" s="99">
        <f t="shared" si="21"/>
        <v>21707</v>
      </c>
      <c r="H34" s="99">
        <f t="shared" si="21"/>
        <v>16937</v>
      </c>
      <c r="I34" s="99">
        <f t="shared" si="21"/>
        <v>11713</v>
      </c>
      <c r="J34" s="99">
        <f t="shared" si="21"/>
        <v>10618</v>
      </c>
      <c r="K34" s="99">
        <f t="shared" si="21"/>
        <v>13520</v>
      </c>
      <c r="L34" s="99">
        <f t="shared" si="21"/>
        <v>14376</v>
      </c>
      <c r="M34" s="99">
        <f t="shared" si="21"/>
        <v>16365</v>
      </c>
      <c r="N34" s="99">
        <f>SUM(B34:M34)</f>
        <v>198058</v>
      </c>
      <c r="O34" s="273">
        <f t="shared" si="2"/>
        <v>10.331928150484806</v>
      </c>
      <c r="Q34" s="272" t="s">
        <v>122</v>
      </c>
      <c r="R34" s="277">
        <f t="shared" si="3"/>
        <v>9.6647324697012795</v>
      </c>
      <c r="S34" s="277">
        <f t="shared" si="4"/>
        <v>8.9493204253364258</v>
      </c>
      <c r="T34" s="277">
        <f t="shared" si="5"/>
        <v>10.778067132608001</v>
      </c>
      <c r="U34" s="277">
        <f t="shared" si="6"/>
        <v>10.254739201024444</v>
      </c>
      <c r="V34" s="277">
        <f t="shared" si="7"/>
        <v>11.115210074690978</v>
      </c>
      <c r="W34" s="277">
        <f t="shared" si="8"/>
        <v>12.597424454336004</v>
      </c>
      <c r="X34" s="277">
        <f t="shared" si="9"/>
        <v>11.045677466478844</v>
      </c>
      <c r="Y34" s="277">
        <f t="shared" si="10"/>
        <v>13.133227188123698</v>
      </c>
      <c r="Z34" s="277">
        <f t="shared" si="11"/>
        <v>7.4495551876069932</v>
      </c>
      <c r="AA34" s="277">
        <f t="shared" si="12"/>
        <v>8.5971181849397826</v>
      </c>
      <c r="AB34" s="277">
        <f t="shared" si="13"/>
        <v>9.5204667518758157</v>
      </c>
      <c r="AC34" s="277">
        <f t="shared" si="14"/>
        <v>11.651999316473001</v>
      </c>
      <c r="AD34" s="277">
        <f t="shared" si="15"/>
        <v>10.331928150484806</v>
      </c>
      <c r="AE34" s="246" t="e">
        <f>SUM(#REF!)</f>
        <v>#REF!</v>
      </c>
    </row>
    <row r="35" spans="1:44">
      <c r="A35" s="263" t="s">
        <v>56</v>
      </c>
      <c r="B35" s="186">
        <v>8225</v>
      </c>
      <c r="C35" s="186">
        <v>9888</v>
      </c>
      <c r="D35" s="186">
        <v>12247</v>
      </c>
      <c r="E35" s="186">
        <v>9441</v>
      </c>
      <c r="F35" s="186">
        <v>13014</v>
      </c>
      <c r="G35" s="186">
        <v>13175</v>
      </c>
      <c r="H35" s="186">
        <v>9282</v>
      </c>
      <c r="I35" s="186">
        <v>5860</v>
      </c>
      <c r="J35" s="186">
        <v>6281</v>
      </c>
      <c r="K35" s="186">
        <v>8378</v>
      </c>
      <c r="L35" s="186">
        <v>8485</v>
      </c>
      <c r="M35" s="186">
        <v>9678</v>
      </c>
      <c r="N35" s="98">
        <f>SUM(B35:M35)</f>
        <v>113954</v>
      </c>
      <c r="O35" s="77">
        <f t="shared" si="2"/>
        <v>5.9445442267434068</v>
      </c>
      <c r="Q35" s="263" t="s">
        <v>56</v>
      </c>
      <c r="R35" s="278">
        <f t="shared" si="3"/>
        <v>4.9766746737177119</v>
      </c>
      <c r="S35" s="278">
        <f t="shared" si="4"/>
        <v>5.5396820061178529</v>
      </c>
      <c r="T35" s="278">
        <f t="shared" si="5"/>
        <v>6.3030745952177547</v>
      </c>
      <c r="U35" s="278">
        <f t="shared" si="6"/>
        <v>5.3972010701790492</v>
      </c>
      <c r="V35" s="278">
        <f t="shared" si="7"/>
        <v>6.5766466884304791</v>
      </c>
      <c r="W35" s="278">
        <f t="shared" si="8"/>
        <v>7.6459698339649353</v>
      </c>
      <c r="X35" s="278">
        <f t="shared" si="9"/>
        <v>6.0533729848176554</v>
      </c>
      <c r="Y35" s="278">
        <f t="shared" si="10"/>
        <v>6.5705379768125045</v>
      </c>
      <c r="Z35" s="278">
        <f t="shared" si="11"/>
        <v>4.4067297168355175</v>
      </c>
      <c r="AA35" s="278">
        <f t="shared" si="12"/>
        <v>5.3274153959634241</v>
      </c>
      <c r="AB35" s="278">
        <f t="shared" si="13"/>
        <v>5.6191680849795702</v>
      </c>
      <c r="AC35" s="278">
        <f t="shared" si="14"/>
        <v>6.8908065618591934</v>
      </c>
      <c r="AD35" s="279">
        <f t="shared" si="15"/>
        <v>5.9445442267434068</v>
      </c>
      <c r="AE35" s="246">
        <f>SUM(B34:M34)</f>
        <v>198058</v>
      </c>
    </row>
    <row r="36" spans="1:44">
      <c r="A36" s="263" t="s">
        <v>107</v>
      </c>
      <c r="B36" s="186">
        <v>7748</v>
      </c>
      <c r="C36" s="186">
        <v>6086</v>
      </c>
      <c r="D36" s="186">
        <v>8695</v>
      </c>
      <c r="E36" s="186">
        <v>8497</v>
      </c>
      <c r="F36" s="186">
        <v>8981</v>
      </c>
      <c r="G36" s="186">
        <v>8532</v>
      </c>
      <c r="H36" s="186">
        <v>7655</v>
      </c>
      <c r="I36" s="186">
        <v>5853</v>
      </c>
      <c r="J36" s="186">
        <v>4337</v>
      </c>
      <c r="K36" s="186">
        <v>5142</v>
      </c>
      <c r="L36" s="186">
        <v>5891</v>
      </c>
      <c r="M36" s="186">
        <v>6687</v>
      </c>
      <c r="N36" s="98">
        <f t="shared" ref="N36:N63" si="22">SUM(B36:M36)</f>
        <v>84104</v>
      </c>
      <c r="O36" s="77">
        <f t="shared" si="2"/>
        <v>4.3873839237413996</v>
      </c>
      <c r="Q36" s="263" t="s">
        <v>107</v>
      </c>
      <c r="R36" s="278">
        <f t="shared" si="3"/>
        <v>4.6880577959835659</v>
      </c>
      <c r="S36" s="278">
        <f t="shared" si="4"/>
        <v>3.4096384192185734</v>
      </c>
      <c r="T36" s="278">
        <f t="shared" si="5"/>
        <v>4.4749925373902482</v>
      </c>
      <c r="U36" s="278">
        <f t="shared" si="6"/>
        <v>4.8575381308453958</v>
      </c>
      <c r="V36" s="278">
        <f t="shared" si="7"/>
        <v>4.538563386260499</v>
      </c>
      <c r="W36" s="278">
        <f t="shared" si="8"/>
        <v>4.9514546203710683</v>
      </c>
      <c r="X36" s="278">
        <f t="shared" si="9"/>
        <v>4.9923044816611881</v>
      </c>
      <c r="Y36" s="278">
        <f t="shared" si="10"/>
        <v>6.5626892113111932</v>
      </c>
      <c r="Z36" s="278">
        <f t="shared" si="11"/>
        <v>3.0428254707714761</v>
      </c>
      <c r="AA36" s="278">
        <f t="shared" si="12"/>
        <v>3.2697027889763577</v>
      </c>
      <c r="AB36" s="278">
        <f t="shared" si="13"/>
        <v>3.9012986668962455</v>
      </c>
      <c r="AC36" s="278">
        <f t="shared" si="14"/>
        <v>4.7611927546138073</v>
      </c>
      <c r="AD36" s="279">
        <f t="shared" si="15"/>
        <v>4.3873839237413996</v>
      </c>
      <c r="AE36" s="246">
        <f>SUM(B35:M35)</f>
        <v>113954</v>
      </c>
    </row>
    <row r="37" spans="1:44">
      <c r="A37" s="272" t="s">
        <v>123</v>
      </c>
      <c r="B37" s="99">
        <f>SUM(B38:B39)</f>
        <v>8409</v>
      </c>
      <c r="C37" s="99">
        <f t="shared" ref="C37:M37" si="23">SUM(C38:C39)</f>
        <v>8759</v>
      </c>
      <c r="D37" s="99">
        <f t="shared" si="23"/>
        <v>9366</v>
      </c>
      <c r="E37" s="99">
        <f t="shared" si="23"/>
        <v>8631</v>
      </c>
      <c r="F37" s="99">
        <f t="shared" si="23"/>
        <v>9780</v>
      </c>
      <c r="G37" s="99">
        <f t="shared" si="23"/>
        <v>8272</v>
      </c>
      <c r="H37" s="99">
        <f t="shared" si="23"/>
        <v>7101</v>
      </c>
      <c r="I37" s="99">
        <f t="shared" si="23"/>
        <v>3969</v>
      </c>
      <c r="J37" s="99">
        <f t="shared" si="23"/>
        <v>8413</v>
      </c>
      <c r="K37" s="99">
        <f t="shared" si="23"/>
        <v>8951</v>
      </c>
      <c r="L37" s="99">
        <f t="shared" si="23"/>
        <v>8148</v>
      </c>
      <c r="M37" s="99">
        <f t="shared" si="23"/>
        <v>6195</v>
      </c>
      <c r="N37" s="99">
        <f t="shared" ref="N37:N62" si="24">SUM(B37:M37)</f>
        <v>95994</v>
      </c>
      <c r="O37" s="273">
        <f t="shared" si="2"/>
        <v>5.007639736226956</v>
      </c>
      <c r="Q37" s="272" t="s">
        <v>123</v>
      </c>
      <c r="R37" s="277">
        <f t="shared" si="3"/>
        <v>5.0880069703698769</v>
      </c>
      <c r="S37" s="277">
        <f t="shared" si="4"/>
        <v>4.9071677479355049</v>
      </c>
      <c r="T37" s="277">
        <f t="shared" si="5"/>
        <v>4.820331236940433</v>
      </c>
      <c r="U37" s="277">
        <f t="shared" si="6"/>
        <v>4.9341428277423338</v>
      </c>
      <c r="V37" s="277">
        <f t="shared" si="7"/>
        <v>4.9423393739703458</v>
      </c>
      <c r="W37" s="277">
        <f t="shared" si="8"/>
        <v>4.8005664111239428</v>
      </c>
      <c r="X37" s="277">
        <f t="shared" si="9"/>
        <v>4.6310064172796999</v>
      </c>
      <c r="Y37" s="277">
        <f t="shared" si="10"/>
        <v>4.4502500392438273</v>
      </c>
      <c r="Z37" s="277">
        <f t="shared" si="11"/>
        <v>5.9025341677658352</v>
      </c>
      <c r="AA37" s="277">
        <f t="shared" si="12"/>
        <v>5.691775508387277</v>
      </c>
      <c r="AB37" s="277">
        <f t="shared" si="13"/>
        <v>5.3959907550281123</v>
      </c>
      <c r="AC37" s="277">
        <f t="shared" si="14"/>
        <v>4.410885167464115</v>
      </c>
      <c r="AD37" s="277">
        <f t="shared" si="15"/>
        <v>5.007639736226956</v>
      </c>
      <c r="AE37" s="246">
        <f>SUM(B49:M49)</f>
        <v>35278</v>
      </c>
    </row>
    <row r="38" spans="1:44">
      <c r="A38" s="263" t="s">
        <v>157</v>
      </c>
      <c r="B38" s="186">
        <f t="shared" ref="B38:M38" si="25">B71</f>
        <v>8153</v>
      </c>
      <c r="C38" s="186">
        <f t="shared" si="25"/>
        <v>8425</v>
      </c>
      <c r="D38" s="186">
        <f t="shared" si="25"/>
        <v>8629</v>
      </c>
      <c r="E38" s="186">
        <f t="shared" si="25"/>
        <v>8209</v>
      </c>
      <c r="F38" s="186">
        <f t="shared" si="25"/>
        <v>9007</v>
      </c>
      <c r="G38" s="186">
        <f t="shared" si="25"/>
        <v>7732</v>
      </c>
      <c r="H38" s="186">
        <f t="shared" si="25"/>
        <v>6711</v>
      </c>
      <c r="I38" s="186">
        <f t="shared" si="25"/>
        <v>3716</v>
      </c>
      <c r="J38" s="186">
        <f t="shared" si="25"/>
        <v>7814</v>
      </c>
      <c r="K38" s="186">
        <f t="shared" si="25"/>
        <v>8549</v>
      </c>
      <c r="L38" s="186">
        <f t="shared" si="25"/>
        <v>7723</v>
      </c>
      <c r="M38" s="186">
        <f t="shared" si="25"/>
        <v>5500</v>
      </c>
      <c r="N38" s="98">
        <f>SUM(B38:M38)</f>
        <v>90168</v>
      </c>
      <c r="O38" s="77">
        <f t="shared" si="2"/>
        <v>4.703719604726464</v>
      </c>
      <c r="Q38" s="263" t="s">
        <v>157</v>
      </c>
      <c r="R38" s="278">
        <f t="shared" si="3"/>
        <v>4.9331098619842564</v>
      </c>
      <c r="S38" s="278">
        <f t="shared" si="4"/>
        <v>4.7200466122110551</v>
      </c>
      <c r="T38" s="278">
        <f t="shared" si="5"/>
        <v>4.4410247964508853</v>
      </c>
      <c r="U38" s="278">
        <f t="shared" si="6"/>
        <v>4.6928952002012299</v>
      </c>
      <c r="V38" s="278">
        <f t="shared" si="7"/>
        <v>4.5517025297904814</v>
      </c>
      <c r="W38" s="278">
        <f t="shared" si="8"/>
        <v>4.4871832073029898</v>
      </c>
      <c r="X38" s="278">
        <f t="shared" si="9"/>
        <v>4.3766630145562688</v>
      </c>
      <c r="Y38" s="278">
        <f t="shared" si="10"/>
        <v>4.1665732289821271</v>
      </c>
      <c r="Z38" s="278">
        <f t="shared" si="11"/>
        <v>5.4822776639631803</v>
      </c>
      <c r="AA38" s="278">
        <f t="shared" si="12"/>
        <v>5.436151136320281</v>
      </c>
      <c r="AB38" s="278">
        <f t="shared" si="13"/>
        <v>5.11453566532672</v>
      </c>
      <c r="AC38" s="278">
        <f t="shared" si="14"/>
        <v>3.9160401002506262</v>
      </c>
      <c r="AD38" s="279">
        <f t="shared" si="15"/>
        <v>4.703719604726464</v>
      </c>
      <c r="AE38" s="246">
        <f>SUM(B37:M37)</f>
        <v>95994</v>
      </c>
    </row>
    <row r="39" spans="1:44">
      <c r="A39" s="263" t="s">
        <v>116</v>
      </c>
      <c r="B39" s="186">
        <f t="shared" ref="B39:M39" si="26">B73</f>
        <v>256</v>
      </c>
      <c r="C39" s="186">
        <f t="shared" si="26"/>
        <v>334</v>
      </c>
      <c r="D39" s="186">
        <f t="shared" si="26"/>
        <v>737</v>
      </c>
      <c r="E39" s="186">
        <f t="shared" si="26"/>
        <v>422</v>
      </c>
      <c r="F39" s="186">
        <f t="shared" si="26"/>
        <v>773</v>
      </c>
      <c r="G39" s="186">
        <f t="shared" si="26"/>
        <v>540</v>
      </c>
      <c r="H39" s="186">
        <f t="shared" si="26"/>
        <v>390</v>
      </c>
      <c r="I39" s="186">
        <f t="shared" si="26"/>
        <v>253</v>
      </c>
      <c r="J39" s="186">
        <f t="shared" si="26"/>
        <v>599</v>
      </c>
      <c r="K39" s="186">
        <f t="shared" si="26"/>
        <v>402</v>
      </c>
      <c r="L39" s="186">
        <f t="shared" si="26"/>
        <v>425</v>
      </c>
      <c r="M39" s="186">
        <f t="shared" si="26"/>
        <v>695</v>
      </c>
      <c r="N39" s="98">
        <f t="shared" si="24"/>
        <v>5826</v>
      </c>
      <c r="O39" s="77">
        <f t="shared" si="2"/>
        <v>0.30392013150049219</v>
      </c>
      <c r="Q39" s="263" t="s">
        <v>116</v>
      </c>
      <c r="R39" s="278">
        <f t="shared" si="3"/>
        <v>0.15489710838562121</v>
      </c>
      <c r="S39" s="278">
        <f t="shared" si="4"/>
        <v>0.18712113572445011</v>
      </c>
      <c r="T39" s="278">
        <f t="shared" si="5"/>
        <v>0.3793064404895472</v>
      </c>
      <c r="U39" s="278">
        <f t="shared" si="6"/>
        <v>0.24124762754110357</v>
      </c>
      <c r="V39" s="278">
        <f t="shared" si="7"/>
        <v>0.39063684417986477</v>
      </c>
      <c r="W39" s="278">
        <f t="shared" si="8"/>
        <v>0.31338320382095369</v>
      </c>
      <c r="X39" s="278">
        <f t="shared" si="9"/>
        <v>0.25434340272343087</v>
      </c>
      <c r="Y39" s="278">
        <f t="shared" si="10"/>
        <v>0.28367681026170027</v>
      </c>
      <c r="Z39" s="278">
        <f t="shared" si="11"/>
        <v>0.42025650380265483</v>
      </c>
      <c r="AA39" s="278">
        <f t="shared" si="12"/>
        <v>0.25562437206699651</v>
      </c>
      <c r="AB39" s="278">
        <f t="shared" si="13"/>
        <v>0.28145508970139271</v>
      </c>
      <c r="AC39" s="278">
        <f t="shared" si="14"/>
        <v>0.49484506721348825</v>
      </c>
      <c r="AD39" s="279">
        <f t="shared" si="15"/>
        <v>0.30392013150049219</v>
      </c>
      <c r="AE39" s="246">
        <f>SUM(B38:M38)</f>
        <v>90168</v>
      </c>
    </row>
    <row r="40" spans="1:44">
      <c r="A40" s="272" t="s">
        <v>45</v>
      </c>
      <c r="B40" s="99">
        <v>11165</v>
      </c>
      <c r="C40" s="99">
        <v>11475</v>
      </c>
      <c r="D40" s="99">
        <v>12332</v>
      </c>
      <c r="E40" s="99">
        <v>10956</v>
      </c>
      <c r="F40" s="99">
        <v>11948</v>
      </c>
      <c r="G40" s="99">
        <v>9834</v>
      </c>
      <c r="H40" s="99">
        <v>9529</v>
      </c>
      <c r="I40" s="99">
        <v>5629</v>
      </c>
      <c r="J40" s="99">
        <v>9524</v>
      </c>
      <c r="K40" s="99">
        <v>10798</v>
      </c>
      <c r="L40" s="99">
        <v>10019</v>
      </c>
      <c r="M40" s="99">
        <v>9358</v>
      </c>
      <c r="N40" s="99">
        <f t="shared" si="24"/>
        <v>122567</v>
      </c>
      <c r="O40" s="273">
        <f t="shared" si="2"/>
        <v>6.3938514860317248</v>
      </c>
      <c r="Q40" s="272" t="s">
        <v>45</v>
      </c>
      <c r="R40" s="277">
        <f t="shared" si="3"/>
        <v>6.7555711528338307</v>
      </c>
      <c r="S40" s="277">
        <f t="shared" si="4"/>
        <v>6.4287875222696567</v>
      </c>
      <c r="T40" s="277">
        <f t="shared" si="5"/>
        <v>6.3468209282457204</v>
      </c>
      <c r="U40" s="277">
        <f t="shared" si="6"/>
        <v>6.2632914865884608</v>
      </c>
      <c r="V40" s="277">
        <f t="shared" si="7"/>
        <v>6.0379418037011954</v>
      </c>
      <c r="W40" s="277">
        <f t="shared" si="8"/>
        <v>5.7070563451393683</v>
      </c>
      <c r="X40" s="277">
        <f t="shared" si="9"/>
        <v>6.2144571398758277</v>
      </c>
      <c r="Y40" s="277">
        <f t="shared" si="10"/>
        <v>6.3115287152692128</v>
      </c>
      <c r="Z40" s="277">
        <f t="shared" si="11"/>
        <v>6.6820082507787735</v>
      </c>
      <c r="AA40" s="277">
        <f t="shared" si="12"/>
        <v>6.8662486805458407</v>
      </c>
      <c r="AB40" s="277">
        <f t="shared" si="13"/>
        <v>6.6350553969841259</v>
      </c>
      <c r="AC40" s="277">
        <f t="shared" si="14"/>
        <v>6.6629642287537028</v>
      </c>
      <c r="AD40" s="277">
        <f t="shared" si="15"/>
        <v>6.3938514860317248</v>
      </c>
      <c r="AE40" s="246">
        <f>SUM(B39:M39)</f>
        <v>5826</v>
      </c>
      <c r="AF40" s="236"/>
      <c r="AG40" s="236"/>
      <c r="AH40" s="236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</row>
    <row r="41" spans="1:44">
      <c r="A41" s="272" t="s">
        <v>124</v>
      </c>
      <c r="B41" s="99">
        <f>SUM(B42:B43)</f>
        <v>6460</v>
      </c>
      <c r="C41" s="99">
        <f t="shared" ref="C41:M41" si="27">SUM(C42:C43)</f>
        <v>7715</v>
      </c>
      <c r="D41" s="99">
        <f t="shared" si="27"/>
        <v>8573</v>
      </c>
      <c r="E41" s="99">
        <f t="shared" si="27"/>
        <v>6507</v>
      </c>
      <c r="F41" s="99">
        <f t="shared" si="27"/>
        <v>7645</v>
      </c>
      <c r="G41" s="99">
        <f t="shared" si="27"/>
        <v>7428</v>
      </c>
      <c r="H41" s="99">
        <f t="shared" si="27"/>
        <v>5258</v>
      </c>
      <c r="I41" s="99">
        <f t="shared" si="27"/>
        <v>3541</v>
      </c>
      <c r="J41" s="99">
        <f t="shared" si="27"/>
        <v>6820</v>
      </c>
      <c r="K41" s="99">
        <f t="shared" si="27"/>
        <v>7154</v>
      </c>
      <c r="L41" s="99">
        <f t="shared" si="27"/>
        <v>6834</v>
      </c>
      <c r="M41" s="99">
        <f t="shared" si="27"/>
        <v>5866</v>
      </c>
      <c r="N41" s="99">
        <f t="shared" si="24"/>
        <v>79801</v>
      </c>
      <c r="O41" s="273">
        <f t="shared" si="2"/>
        <v>4.1629128757073079</v>
      </c>
      <c r="Q41" s="272" t="s">
        <v>124</v>
      </c>
      <c r="R41" s="277">
        <f t="shared" si="3"/>
        <v>3.9087317194184097</v>
      </c>
      <c r="S41" s="277">
        <f t="shared" si="4"/>
        <v>4.3222741380662653</v>
      </c>
      <c r="T41" s="277">
        <f t="shared" si="5"/>
        <v>4.4122036829265783</v>
      </c>
      <c r="U41" s="277">
        <f t="shared" si="6"/>
        <v>3.7199012142416139</v>
      </c>
      <c r="V41" s="277">
        <f t="shared" si="7"/>
        <v>3.8634135494890893</v>
      </c>
      <c r="W41" s="277">
        <f t="shared" si="8"/>
        <v>4.3107600703371194</v>
      </c>
      <c r="X41" s="277">
        <f t="shared" si="9"/>
        <v>3.4290707987687172</v>
      </c>
      <c r="Y41" s="277">
        <f t="shared" si="10"/>
        <v>3.9703540914493303</v>
      </c>
      <c r="Z41" s="277">
        <f t="shared" si="11"/>
        <v>4.7848904105744676</v>
      </c>
      <c r="AA41" s="277">
        <f t="shared" si="12"/>
        <v>4.5490964123564499</v>
      </c>
      <c r="AB41" s="277">
        <f t="shared" si="13"/>
        <v>4.5257978423983953</v>
      </c>
      <c r="AC41" s="277">
        <f t="shared" si="14"/>
        <v>4.1766347687400316</v>
      </c>
      <c r="AD41" s="277">
        <f t="shared" si="15"/>
        <v>4.1629128757073079</v>
      </c>
      <c r="AE41" s="246">
        <f>SUM(B36:M36)</f>
        <v>84104</v>
      </c>
    </row>
    <row r="42" spans="1:44">
      <c r="A42" s="263" t="s">
        <v>43</v>
      </c>
      <c r="B42" s="186">
        <v>4904</v>
      </c>
      <c r="C42" s="186">
        <v>5672</v>
      </c>
      <c r="D42" s="186">
        <v>6344</v>
      </c>
      <c r="E42" s="186">
        <v>4758</v>
      </c>
      <c r="F42" s="186">
        <v>5556</v>
      </c>
      <c r="G42" s="186">
        <v>5206</v>
      </c>
      <c r="H42" s="186">
        <v>3719</v>
      </c>
      <c r="I42" s="186">
        <v>2781</v>
      </c>
      <c r="J42" s="186">
        <v>4732</v>
      </c>
      <c r="K42" s="186">
        <v>5169</v>
      </c>
      <c r="L42" s="186">
        <v>4764</v>
      </c>
      <c r="M42" s="186">
        <v>4534</v>
      </c>
      <c r="N42" s="98">
        <f t="shared" si="24"/>
        <v>58139</v>
      </c>
      <c r="O42" s="77">
        <f t="shared" si="2"/>
        <v>3.0328892079140259</v>
      </c>
      <c r="Q42" s="263" t="s">
        <v>43</v>
      </c>
      <c r="R42" s="278">
        <f t="shared" si="3"/>
        <v>2.9672477325120559</v>
      </c>
      <c r="S42" s="278">
        <f t="shared" si="4"/>
        <v>3.177697849787668</v>
      </c>
      <c r="T42" s="278">
        <f t="shared" si="5"/>
        <v>3.2650204321108376</v>
      </c>
      <c r="U42" s="278">
        <f t="shared" si="6"/>
        <v>2.720038416683817</v>
      </c>
      <c r="V42" s="278">
        <f t="shared" si="7"/>
        <v>2.8077339020224175</v>
      </c>
      <c r="W42" s="278">
        <f t="shared" si="8"/>
        <v>3.0212462205405277</v>
      </c>
      <c r="X42" s="278">
        <f t="shared" si="9"/>
        <v>2.4253926018677938</v>
      </c>
      <c r="Y42" s="278">
        <f t="shared" si="10"/>
        <v>3.1182024084497568</v>
      </c>
      <c r="Z42" s="278">
        <f t="shared" si="11"/>
        <v>3.3199562203575339</v>
      </c>
      <c r="AA42" s="278">
        <f t="shared" si="12"/>
        <v>3.2868715900853349</v>
      </c>
      <c r="AB42" s="278">
        <f t="shared" si="13"/>
        <v>3.1549459937351405</v>
      </c>
      <c r="AC42" s="278">
        <f t="shared" si="14"/>
        <v>3.2282410571884252</v>
      </c>
      <c r="AD42" s="279">
        <f t="shared" si="15"/>
        <v>3.0328892079140259</v>
      </c>
      <c r="AE42" s="246">
        <f t="shared" ref="AE42:AE49" si="28">SUM(B41:M41)</f>
        <v>79801</v>
      </c>
    </row>
    <row r="43" spans="1:44">
      <c r="A43" s="264" t="s">
        <v>95</v>
      </c>
      <c r="B43" s="266">
        <v>1556</v>
      </c>
      <c r="C43" s="266">
        <v>2043</v>
      </c>
      <c r="D43" s="266">
        <v>2229</v>
      </c>
      <c r="E43" s="266">
        <v>1749</v>
      </c>
      <c r="F43" s="266">
        <v>2089</v>
      </c>
      <c r="G43" s="266">
        <v>2222</v>
      </c>
      <c r="H43" s="266">
        <v>1539</v>
      </c>
      <c r="I43" s="266">
        <v>760</v>
      </c>
      <c r="J43" s="266">
        <v>2088</v>
      </c>
      <c r="K43" s="266">
        <v>1985</v>
      </c>
      <c r="L43" s="266">
        <v>2070</v>
      </c>
      <c r="M43" s="266">
        <v>1332</v>
      </c>
      <c r="N43" s="265">
        <f t="shared" si="24"/>
        <v>21662</v>
      </c>
      <c r="O43" s="262">
        <f t="shared" si="2"/>
        <v>1.130023667793282</v>
      </c>
      <c r="Q43" s="264" t="s">
        <v>95</v>
      </c>
      <c r="R43" s="282">
        <f t="shared" si="3"/>
        <v>0.94148398690635382</v>
      </c>
      <c r="S43" s="282">
        <f t="shared" si="4"/>
        <v>1.1445762882785977</v>
      </c>
      <c r="T43" s="282">
        <f t="shared" si="5"/>
        <v>1.1471832508157405</v>
      </c>
      <c r="U43" s="282">
        <f t="shared" si="6"/>
        <v>0.9998627975577965</v>
      </c>
      <c r="V43" s="282">
        <f t="shared" si="7"/>
        <v>1.0556796474666721</v>
      </c>
      <c r="W43" s="282">
        <f t="shared" si="8"/>
        <v>1.289513849796591</v>
      </c>
      <c r="X43" s="282">
        <f t="shared" si="9"/>
        <v>1.0036781969009234</v>
      </c>
      <c r="Y43" s="282">
        <f t="shared" si="10"/>
        <v>0.85215168299957389</v>
      </c>
      <c r="Z43" s="282">
        <f t="shared" si="11"/>
        <v>1.4649341902169337</v>
      </c>
      <c r="AA43" s="282">
        <f t="shared" si="12"/>
        <v>1.2622248222711143</v>
      </c>
      <c r="AB43" s="282">
        <f t="shared" si="13"/>
        <v>1.3708518486632539</v>
      </c>
      <c r="AC43" s="282">
        <f t="shared" si="14"/>
        <v>0.94839371155160634</v>
      </c>
      <c r="AD43" s="281">
        <f t="shared" si="15"/>
        <v>1.130023667793282</v>
      </c>
      <c r="AE43" s="246">
        <f t="shared" si="28"/>
        <v>58139</v>
      </c>
    </row>
    <row r="44" spans="1:44">
      <c r="A44" s="272" t="s">
        <v>156</v>
      </c>
      <c r="B44" s="99">
        <f>SUM(B45:B46)</f>
        <v>8019</v>
      </c>
      <c r="C44" s="99">
        <f t="shared" ref="C44:M44" si="29">SUM(C45:C46)</f>
        <v>8244</v>
      </c>
      <c r="D44" s="99">
        <f t="shared" si="29"/>
        <v>8626</v>
      </c>
      <c r="E44" s="99">
        <f t="shared" si="29"/>
        <v>8580</v>
      </c>
      <c r="F44" s="99">
        <f t="shared" si="29"/>
        <v>8732</v>
      </c>
      <c r="G44" s="99">
        <f t="shared" si="29"/>
        <v>8803</v>
      </c>
      <c r="H44" s="99">
        <f t="shared" si="29"/>
        <v>8291</v>
      </c>
      <c r="I44" s="99">
        <f t="shared" si="29"/>
        <v>4589</v>
      </c>
      <c r="J44" s="99">
        <f t="shared" si="29"/>
        <v>8392</v>
      </c>
      <c r="K44" s="99">
        <f t="shared" si="29"/>
        <v>9593</v>
      </c>
      <c r="L44" s="99">
        <f t="shared" si="29"/>
        <v>8697</v>
      </c>
      <c r="M44" s="99">
        <f t="shared" si="29"/>
        <v>7557</v>
      </c>
      <c r="N44" s="99">
        <f t="shared" si="24"/>
        <v>98123</v>
      </c>
      <c r="O44" s="273">
        <f t="shared" si="2"/>
        <v>5.1187015213221416</v>
      </c>
      <c r="Q44" s="272" t="s">
        <v>156</v>
      </c>
      <c r="R44" s="277">
        <f t="shared" si="3"/>
        <v>4.852030906813658</v>
      </c>
      <c r="S44" s="277">
        <f t="shared" si="4"/>
        <v>4.6186426434502001</v>
      </c>
      <c r="T44" s="277">
        <f t="shared" si="5"/>
        <v>4.439480808226369</v>
      </c>
      <c r="U44" s="277">
        <f t="shared" si="6"/>
        <v>4.9049873087740963</v>
      </c>
      <c r="V44" s="277">
        <f t="shared" si="7"/>
        <v>4.4127308193772041</v>
      </c>
      <c r="W44" s="277">
        <f t="shared" si="8"/>
        <v>5.108726561547881</v>
      </c>
      <c r="X44" s="277">
        <f t="shared" si="9"/>
        <v>5.4070798768717063</v>
      </c>
      <c r="Y44" s="277">
        <f t="shared" si="10"/>
        <v>5.145426412217164</v>
      </c>
      <c r="Z44" s="277">
        <f t="shared" si="11"/>
        <v>5.8878006342435381</v>
      </c>
      <c r="AA44" s="277">
        <f t="shared" si="12"/>
        <v>6.1000114458674055</v>
      </c>
      <c r="AB44" s="277">
        <f t="shared" si="13"/>
        <v>5.7595645061953231</v>
      </c>
      <c r="AC44" s="277">
        <f t="shared" si="14"/>
        <v>5.3806390977443606</v>
      </c>
      <c r="AD44" s="277">
        <f t="shared" si="15"/>
        <v>5.1187015213221416</v>
      </c>
      <c r="AE44" s="246">
        <f t="shared" si="28"/>
        <v>21662</v>
      </c>
    </row>
    <row r="45" spans="1:44">
      <c r="A45" s="263" t="s">
        <v>47</v>
      </c>
      <c r="B45" s="186">
        <v>3561</v>
      </c>
      <c r="C45" s="186">
        <v>4144</v>
      </c>
      <c r="D45" s="186">
        <v>4660</v>
      </c>
      <c r="E45" s="186">
        <v>3759</v>
      </c>
      <c r="F45" s="186">
        <v>4688</v>
      </c>
      <c r="G45" s="186">
        <v>4607</v>
      </c>
      <c r="H45" s="186">
        <v>4276</v>
      </c>
      <c r="I45" s="186">
        <v>2279</v>
      </c>
      <c r="J45" s="186">
        <v>4561</v>
      </c>
      <c r="K45" s="186">
        <v>5006</v>
      </c>
      <c r="L45" s="186">
        <v>4720</v>
      </c>
      <c r="M45" s="186">
        <v>4100</v>
      </c>
      <c r="N45" s="98">
        <f t="shared" si="24"/>
        <v>50361</v>
      </c>
      <c r="O45" s="77">
        <f t="shared" si="2"/>
        <v>2.6271407041703205</v>
      </c>
      <c r="Q45" s="263" t="s">
        <v>47</v>
      </c>
      <c r="R45" s="278">
        <f t="shared" si="3"/>
        <v>2.1546429803171763</v>
      </c>
      <c r="S45" s="278">
        <f t="shared" si="4"/>
        <v>2.3216466659943751</v>
      </c>
      <c r="T45" s="278">
        <f t="shared" si="5"/>
        <v>2.3983283754155904</v>
      </c>
      <c r="U45" s="278">
        <f t="shared" si="6"/>
        <v>2.1489332510118682</v>
      </c>
      <c r="V45" s="278">
        <f t="shared" si="7"/>
        <v>2.3690886487906937</v>
      </c>
      <c r="W45" s="278">
        <f t="shared" si="8"/>
        <v>2.6736230000058034</v>
      </c>
      <c r="X45" s="278">
        <f t="shared" si="9"/>
        <v>2.7886471539625401</v>
      </c>
      <c r="Y45" s="278">
        <f t="shared" si="10"/>
        <v>2.5553337967842484</v>
      </c>
      <c r="Z45" s="278">
        <f t="shared" si="11"/>
        <v>3.1999831616759749</v>
      </c>
      <c r="AA45" s="278">
        <f t="shared" si="12"/>
        <v>3.1832229019089162</v>
      </c>
      <c r="AB45" s="278">
        <f t="shared" si="13"/>
        <v>3.1258071138601733</v>
      </c>
      <c r="AC45" s="278">
        <f t="shared" si="14"/>
        <v>2.9192298929141032</v>
      </c>
      <c r="AD45" s="279">
        <f t="shared" si="15"/>
        <v>2.6271407041703205</v>
      </c>
      <c r="AE45" s="246">
        <f t="shared" si="28"/>
        <v>98123</v>
      </c>
    </row>
    <row r="46" spans="1:44">
      <c r="A46" s="264" t="s">
        <v>48</v>
      </c>
      <c r="B46" s="266">
        <v>4458</v>
      </c>
      <c r="C46" s="266">
        <v>4100</v>
      </c>
      <c r="D46" s="266">
        <v>3966</v>
      </c>
      <c r="E46" s="266">
        <v>4821</v>
      </c>
      <c r="F46" s="266">
        <v>4044</v>
      </c>
      <c r="G46" s="266">
        <v>4196</v>
      </c>
      <c r="H46" s="266">
        <v>4015</v>
      </c>
      <c r="I46" s="266">
        <v>2310</v>
      </c>
      <c r="J46" s="266">
        <v>3831</v>
      </c>
      <c r="K46" s="266">
        <v>4587</v>
      </c>
      <c r="L46" s="266">
        <v>3977</v>
      </c>
      <c r="M46" s="266">
        <v>3457</v>
      </c>
      <c r="N46" s="265">
        <f t="shared" si="24"/>
        <v>47762</v>
      </c>
      <c r="O46" s="262">
        <f t="shared" si="2"/>
        <v>2.4915608171518207</v>
      </c>
      <c r="Q46" s="264" t="s">
        <v>48</v>
      </c>
      <c r="R46" s="282">
        <f t="shared" si="3"/>
        <v>2.6973879264964817</v>
      </c>
      <c r="S46" s="282">
        <f t="shared" si="4"/>
        <v>2.2969959774558251</v>
      </c>
      <c r="T46" s="282">
        <f t="shared" si="5"/>
        <v>2.0411524328107791</v>
      </c>
      <c r="U46" s="282">
        <f t="shared" si="6"/>
        <v>2.7560540577622281</v>
      </c>
      <c r="V46" s="282">
        <f t="shared" si="7"/>
        <v>2.0436421705865113</v>
      </c>
      <c r="W46" s="282">
        <f t="shared" si="8"/>
        <v>2.4351035615420775</v>
      </c>
      <c r="X46" s="282">
        <f t="shared" si="9"/>
        <v>2.6184327229091671</v>
      </c>
      <c r="Y46" s="282">
        <f t="shared" si="10"/>
        <v>2.5900926154329156</v>
      </c>
      <c r="Z46" s="282">
        <f t="shared" si="11"/>
        <v>2.6878174725675641</v>
      </c>
      <c r="AA46" s="282">
        <f t="shared" si="12"/>
        <v>2.9167885439584897</v>
      </c>
      <c r="AB46" s="282">
        <f t="shared" si="13"/>
        <v>2.6337573923351503</v>
      </c>
      <c r="AC46" s="282">
        <f t="shared" si="14"/>
        <v>2.4614092048302574</v>
      </c>
      <c r="AD46" s="281">
        <f t="shared" si="15"/>
        <v>2.4915608171518207</v>
      </c>
      <c r="AE46" s="246">
        <f t="shared" si="28"/>
        <v>50361</v>
      </c>
    </row>
    <row r="47" spans="1:44">
      <c r="A47" s="272" t="s">
        <v>159</v>
      </c>
      <c r="B47" s="99">
        <f>SUM(B48:B49)</f>
        <v>6679</v>
      </c>
      <c r="C47" s="99">
        <f t="shared" ref="C47:M47" si="30">SUM(C48:C49)</f>
        <v>7433</v>
      </c>
      <c r="D47" s="99">
        <f t="shared" si="30"/>
        <v>8703</v>
      </c>
      <c r="E47" s="99">
        <f t="shared" si="30"/>
        <v>7739</v>
      </c>
      <c r="F47" s="99">
        <f t="shared" si="30"/>
        <v>8457</v>
      </c>
      <c r="G47" s="99">
        <f t="shared" si="30"/>
        <v>8110</v>
      </c>
      <c r="H47" s="99">
        <f t="shared" si="30"/>
        <v>6902</v>
      </c>
      <c r="I47" s="99">
        <f t="shared" si="30"/>
        <v>5103</v>
      </c>
      <c r="J47" s="99">
        <f t="shared" si="30"/>
        <v>6872</v>
      </c>
      <c r="K47" s="99">
        <f t="shared" si="30"/>
        <v>7315</v>
      </c>
      <c r="L47" s="99">
        <f t="shared" si="30"/>
        <v>11038</v>
      </c>
      <c r="M47" s="99">
        <f t="shared" si="30"/>
        <v>13822</v>
      </c>
      <c r="N47" s="99">
        <f t="shared" si="24"/>
        <v>98173</v>
      </c>
      <c r="O47" s="273">
        <f t="shared" si="2"/>
        <v>5.1213098300373874</v>
      </c>
      <c r="Q47" s="272" t="s">
        <v>159</v>
      </c>
      <c r="R47" s="277">
        <f t="shared" si="3"/>
        <v>4.0412413551076716</v>
      </c>
      <c r="S47" s="277">
        <f t="shared" si="4"/>
        <v>4.1642856342510113</v>
      </c>
      <c r="T47" s="277">
        <f t="shared" si="5"/>
        <v>4.4791098393222919</v>
      </c>
      <c r="U47" s="277">
        <f t="shared" si="6"/>
        <v>4.4242070842194323</v>
      </c>
      <c r="V47" s="277">
        <f t="shared" si="7"/>
        <v>4.2737591089639277</v>
      </c>
      <c r="W47" s="277">
        <f t="shared" si="8"/>
        <v>4.7065514499776571</v>
      </c>
      <c r="X47" s="277">
        <f t="shared" si="9"/>
        <v>4.5012260656336416</v>
      </c>
      <c r="Y47" s="277">
        <f t="shared" si="10"/>
        <v>5.7217500504563503</v>
      </c>
      <c r="Z47" s="277">
        <f t="shared" si="11"/>
        <v>4.8213734459630118</v>
      </c>
      <c r="AA47" s="277">
        <f t="shared" si="12"/>
        <v>4.6514733374877588</v>
      </c>
      <c r="AB47" s="277">
        <f t="shared" si="13"/>
        <v>7.3098853649975828</v>
      </c>
      <c r="AC47" s="277">
        <f t="shared" si="14"/>
        <v>9.8413647755753022</v>
      </c>
      <c r="AD47" s="277">
        <f t="shared" si="15"/>
        <v>5.1213098300373874</v>
      </c>
      <c r="AE47" s="246">
        <f t="shared" si="28"/>
        <v>47762</v>
      </c>
    </row>
    <row r="48" spans="1:44">
      <c r="A48" s="263" t="s">
        <v>51</v>
      </c>
      <c r="B48" s="186">
        <v>4887</v>
      </c>
      <c r="C48" s="186">
        <v>5974</v>
      </c>
      <c r="D48" s="186">
        <v>6340</v>
      </c>
      <c r="E48" s="186">
        <v>4622</v>
      </c>
      <c r="F48" s="186">
        <v>6046</v>
      </c>
      <c r="G48" s="186">
        <v>5700</v>
      </c>
      <c r="H48" s="186">
        <v>4821</v>
      </c>
      <c r="I48" s="186">
        <v>2417</v>
      </c>
      <c r="J48" s="186">
        <v>5238</v>
      </c>
      <c r="K48" s="186">
        <v>5151</v>
      </c>
      <c r="L48" s="186">
        <v>5428</v>
      </c>
      <c r="M48" s="186">
        <v>6271</v>
      </c>
      <c r="N48" s="98">
        <f t="shared" si="24"/>
        <v>62895</v>
      </c>
      <c r="O48" s="77">
        <f t="shared" si="2"/>
        <v>3.2809915329082484</v>
      </c>
      <c r="Q48" s="263" t="s">
        <v>51</v>
      </c>
      <c r="R48" s="278">
        <f t="shared" si="3"/>
        <v>2.9569615964083233</v>
      </c>
      <c r="S48" s="278">
        <f t="shared" si="4"/>
        <v>3.346891212029536</v>
      </c>
      <c r="T48" s="278">
        <f t="shared" si="5"/>
        <v>3.2629617811448157</v>
      </c>
      <c r="U48" s="278">
        <f t="shared" si="6"/>
        <v>2.6422903661018498</v>
      </c>
      <c r="V48" s="278">
        <f t="shared" si="7"/>
        <v>3.0553562223951647</v>
      </c>
      <c r="W48" s="278">
        <f t="shared" si="8"/>
        <v>3.307933818110067</v>
      </c>
      <c r="X48" s="278">
        <f t="shared" si="9"/>
        <v>3.1440757552042573</v>
      </c>
      <c r="Y48" s="278">
        <f t="shared" si="10"/>
        <v>2.7100666023815396</v>
      </c>
      <c r="Z48" s="278">
        <f t="shared" si="11"/>
        <v>3.6749642185614459</v>
      </c>
      <c r="AA48" s="278">
        <f t="shared" si="12"/>
        <v>3.2754257226793504</v>
      </c>
      <c r="AB48" s="278">
        <f t="shared" si="13"/>
        <v>3.5946781809391988</v>
      </c>
      <c r="AC48" s="278">
        <f t="shared" si="14"/>
        <v>4.464997721576669</v>
      </c>
      <c r="AD48" s="279">
        <f t="shared" si="15"/>
        <v>3.2809915329082484</v>
      </c>
      <c r="AE48" s="246">
        <f t="shared" si="28"/>
        <v>98173</v>
      </c>
    </row>
    <row r="49" spans="1:44">
      <c r="A49" s="264" t="s">
        <v>59</v>
      </c>
      <c r="B49" s="266">
        <v>1792</v>
      </c>
      <c r="C49" s="266">
        <v>1459</v>
      </c>
      <c r="D49" s="266">
        <v>2363</v>
      </c>
      <c r="E49" s="266">
        <v>3117</v>
      </c>
      <c r="F49" s="266">
        <v>2411</v>
      </c>
      <c r="G49" s="266">
        <v>2410</v>
      </c>
      <c r="H49" s="266">
        <v>2081</v>
      </c>
      <c r="I49" s="266">
        <v>2686</v>
      </c>
      <c r="J49" s="266">
        <v>1634</v>
      </c>
      <c r="K49" s="266">
        <v>2164</v>
      </c>
      <c r="L49" s="266">
        <v>5610</v>
      </c>
      <c r="M49" s="266">
        <v>7551</v>
      </c>
      <c r="N49" s="265">
        <f t="shared" si="24"/>
        <v>35278</v>
      </c>
      <c r="O49" s="262">
        <f t="shared" si="2"/>
        <v>1.8403182971291387</v>
      </c>
      <c r="Q49" s="264" t="s">
        <v>59</v>
      </c>
      <c r="R49" s="282">
        <f t="shared" si="3"/>
        <v>1.0842797586993482</v>
      </c>
      <c r="S49" s="282">
        <f t="shared" si="4"/>
        <v>0.81739442222147529</v>
      </c>
      <c r="T49" s="282">
        <f t="shared" si="5"/>
        <v>1.2161480581774762</v>
      </c>
      <c r="U49" s="282">
        <f t="shared" si="6"/>
        <v>1.7819167181175826</v>
      </c>
      <c r="V49" s="282">
        <f t="shared" si="7"/>
        <v>1.2184028865687633</v>
      </c>
      <c r="W49" s="282">
        <f t="shared" si="8"/>
        <v>1.3986176318675898</v>
      </c>
      <c r="X49" s="282">
        <f t="shared" si="9"/>
        <v>1.3571503104293838</v>
      </c>
      <c r="Y49" s="282">
        <f t="shared" si="10"/>
        <v>3.0116834480748098</v>
      </c>
      <c r="Z49" s="282">
        <f t="shared" si="11"/>
        <v>1.146409227401566</v>
      </c>
      <c r="AA49" s="282">
        <f t="shared" si="12"/>
        <v>1.3760476148084089</v>
      </c>
      <c r="AB49" s="282">
        <f t="shared" si="13"/>
        <v>3.715207184058384</v>
      </c>
      <c r="AC49" s="282">
        <f t="shared" si="14"/>
        <v>5.3763670539986324</v>
      </c>
      <c r="AD49" s="281">
        <f t="shared" si="15"/>
        <v>1.8403182971291387</v>
      </c>
      <c r="AE49" s="246">
        <f t="shared" si="28"/>
        <v>62895</v>
      </c>
    </row>
    <row r="50" spans="1:44">
      <c r="A50" s="272" t="s">
        <v>60</v>
      </c>
      <c r="B50" s="99">
        <v>3394</v>
      </c>
      <c r="C50" s="99">
        <v>3521</v>
      </c>
      <c r="D50" s="99">
        <v>2842</v>
      </c>
      <c r="E50" s="99">
        <v>3409</v>
      </c>
      <c r="F50" s="99">
        <v>3491</v>
      </c>
      <c r="G50" s="99">
        <v>3750</v>
      </c>
      <c r="H50" s="99">
        <v>3860</v>
      </c>
      <c r="I50" s="99">
        <v>1461</v>
      </c>
      <c r="J50" s="99">
        <v>2512</v>
      </c>
      <c r="K50" s="99">
        <v>3550</v>
      </c>
      <c r="L50" s="99">
        <v>2404</v>
      </c>
      <c r="M50" s="99">
        <v>4088</v>
      </c>
      <c r="N50" s="99">
        <f t="shared" si="24"/>
        <v>38282</v>
      </c>
      <c r="O50" s="273">
        <f t="shared" si="2"/>
        <v>1.9970254847411333</v>
      </c>
      <c r="P50" s="108"/>
      <c r="Q50" s="272" t="s">
        <v>60</v>
      </c>
      <c r="R50" s="277">
        <f t="shared" si="3"/>
        <v>2.0535968197687433</v>
      </c>
      <c r="S50" s="277">
        <f t="shared" si="4"/>
        <v>1.9726153260053558</v>
      </c>
      <c r="T50" s="277">
        <f t="shared" si="5"/>
        <v>1.4626715113586068</v>
      </c>
      <c r="U50" s="277">
        <f t="shared" si="6"/>
        <v>1.9488463561318059</v>
      </c>
      <c r="V50" s="277">
        <f t="shared" si="7"/>
        <v>1.7641826947372676</v>
      </c>
      <c r="W50" s="277">
        <f t="shared" si="8"/>
        <v>2.1762722487566233</v>
      </c>
      <c r="X50" s="277">
        <f t="shared" si="9"/>
        <v>2.5173475243908801</v>
      </c>
      <c r="Y50" s="277">
        <f t="shared" si="10"/>
        <v>1.6381494853452336</v>
      </c>
      <c r="Z50" s="277">
        <f t="shared" si="11"/>
        <v>1.7624112480004492</v>
      </c>
      <c r="AA50" s="277">
        <f t="shared" si="12"/>
        <v>2.2573794050692477</v>
      </c>
      <c r="AB50" s="277">
        <f t="shared" si="13"/>
        <v>1.5920424368050543</v>
      </c>
      <c r="AC50" s="277">
        <f t="shared" si="14"/>
        <v>2.9106858054226477</v>
      </c>
      <c r="AD50" s="277">
        <f t="shared" si="15"/>
        <v>1.9970254847411333</v>
      </c>
      <c r="AE50" s="246">
        <f>SUM(B40:M40)</f>
        <v>122567</v>
      </c>
      <c r="AF50" s="236"/>
      <c r="AG50" s="236"/>
      <c r="AH50" s="236"/>
      <c r="AI50" s="108"/>
      <c r="AJ50" s="108"/>
      <c r="AK50" s="108"/>
      <c r="AL50" s="108"/>
      <c r="AM50" s="108"/>
      <c r="AN50" s="108"/>
      <c r="AO50" s="108"/>
      <c r="AP50" s="108"/>
      <c r="AQ50" s="108"/>
      <c r="AR50" s="108"/>
    </row>
    <row r="51" spans="1:44" s="108" customFormat="1">
      <c r="A51" s="272" t="s">
        <v>53</v>
      </c>
      <c r="B51" s="99">
        <v>4112</v>
      </c>
      <c r="C51" s="99">
        <v>4538</v>
      </c>
      <c r="D51" s="99">
        <v>4661</v>
      </c>
      <c r="E51" s="99">
        <v>4424</v>
      </c>
      <c r="F51" s="99">
        <v>3993</v>
      </c>
      <c r="G51" s="99">
        <v>3383</v>
      </c>
      <c r="H51" s="99">
        <v>3197</v>
      </c>
      <c r="I51" s="99">
        <v>1671</v>
      </c>
      <c r="J51" s="99">
        <v>3678</v>
      </c>
      <c r="K51" s="99">
        <v>3816</v>
      </c>
      <c r="L51" s="99">
        <v>2895</v>
      </c>
      <c r="M51" s="99">
        <v>2765</v>
      </c>
      <c r="N51" s="99">
        <f t="shared" si="24"/>
        <v>43133</v>
      </c>
      <c r="O51" s="273">
        <f t="shared" si="2"/>
        <v>2.2500835962943238</v>
      </c>
      <c r="Q51" s="272" t="s">
        <v>53</v>
      </c>
      <c r="R51" s="277">
        <f t="shared" si="3"/>
        <v>2.4880348034440405</v>
      </c>
      <c r="S51" s="277">
        <f t="shared" si="4"/>
        <v>2.5423823769986664</v>
      </c>
      <c r="T51" s="277">
        <f t="shared" si="5"/>
        <v>2.3988430381570955</v>
      </c>
      <c r="U51" s="277">
        <f t="shared" si="6"/>
        <v>2.5290983512839862</v>
      </c>
      <c r="V51" s="277">
        <f t="shared" si="7"/>
        <v>2.0178692352007763</v>
      </c>
      <c r="W51" s="277">
        <f t="shared" si="8"/>
        <v>1.9632877380116418</v>
      </c>
      <c r="X51" s="277">
        <f t="shared" si="9"/>
        <v>2.0849637397610477</v>
      </c>
      <c r="Y51" s="277">
        <f t="shared" si="10"/>
        <v>1.8736124503845895</v>
      </c>
      <c r="Z51" s="277">
        <f t="shared" si="11"/>
        <v>2.580473156905116</v>
      </c>
      <c r="AA51" s="277">
        <f t="shared" si="12"/>
        <v>2.4265238900688022</v>
      </c>
      <c r="AB51" s="277">
        <f t="shared" si="13"/>
        <v>1.9172058463188986</v>
      </c>
      <c r="AC51" s="277">
        <f t="shared" si="14"/>
        <v>1.9687001594896332</v>
      </c>
      <c r="AD51" s="277">
        <f t="shared" si="15"/>
        <v>2.2500835962943238</v>
      </c>
      <c r="AE51" s="246">
        <f>SUM(B50:M50)</f>
        <v>38282</v>
      </c>
      <c r="AF51" s="236"/>
      <c r="AG51" s="236"/>
      <c r="AH51" s="236"/>
    </row>
    <row r="52" spans="1:44" s="108" customFormat="1">
      <c r="A52" s="272" t="s">
        <v>63</v>
      </c>
      <c r="B52" s="99">
        <v>1705</v>
      </c>
      <c r="C52" s="99">
        <v>1881</v>
      </c>
      <c r="D52" s="99">
        <v>2107</v>
      </c>
      <c r="E52" s="99">
        <v>1782</v>
      </c>
      <c r="F52" s="99">
        <v>1766</v>
      </c>
      <c r="G52" s="99">
        <v>1693</v>
      </c>
      <c r="H52" s="99">
        <v>1618</v>
      </c>
      <c r="I52" s="99">
        <v>894</v>
      </c>
      <c r="J52" s="99">
        <v>1977</v>
      </c>
      <c r="K52" s="99">
        <v>2114</v>
      </c>
      <c r="L52" s="99">
        <v>2146</v>
      </c>
      <c r="M52" s="99">
        <v>1214</v>
      </c>
      <c r="N52" s="99">
        <f t="shared" si="24"/>
        <v>20897</v>
      </c>
      <c r="O52" s="273">
        <f t="shared" si="2"/>
        <v>1.0901165444500145</v>
      </c>
      <c r="Q52" s="272" t="s">
        <v>63</v>
      </c>
      <c r="R52" s="277">
        <f t="shared" si="3"/>
        <v>1.0316389445214225</v>
      </c>
      <c r="S52" s="277">
        <f t="shared" si="4"/>
        <v>1.053816935023026</v>
      </c>
      <c r="T52" s="277">
        <f t="shared" si="5"/>
        <v>1.0843943963520704</v>
      </c>
      <c r="U52" s="277">
        <f t="shared" si="6"/>
        <v>1.0187281333607738</v>
      </c>
      <c r="V52" s="277">
        <f t="shared" si="7"/>
        <v>0.89245105669035085</v>
      </c>
      <c r="W52" s="277">
        <f t="shared" si="8"/>
        <v>0.98251437790532348</v>
      </c>
      <c r="X52" s="277">
        <f t="shared" si="9"/>
        <v>1.0551990400166955</v>
      </c>
      <c r="Y52" s="277">
        <f t="shared" si="10"/>
        <v>1.0023994797389726</v>
      </c>
      <c r="Z52" s="277">
        <f t="shared" si="11"/>
        <v>1.3870569415990794</v>
      </c>
      <c r="AA52" s="277">
        <f t="shared" si="12"/>
        <v>1.3442535386806731</v>
      </c>
      <c r="AB52" s="277">
        <f t="shared" si="13"/>
        <v>1.4211826411745616</v>
      </c>
      <c r="AC52" s="277">
        <f t="shared" si="14"/>
        <v>0.86437685121895647</v>
      </c>
      <c r="AD52" s="277">
        <f t="shared" si="15"/>
        <v>1.0901165444500145</v>
      </c>
      <c r="AE52" s="246">
        <f>SUM(B55:M55)</f>
        <v>16425</v>
      </c>
      <c r="AF52" s="236"/>
      <c r="AG52" s="236"/>
      <c r="AH52" s="236"/>
    </row>
    <row r="53" spans="1:44" s="108" customFormat="1">
      <c r="A53" s="272" t="s">
        <v>158</v>
      </c>
      <c r="B53" s="99">
        <f>SUM(B54:B55)</f>
        <v>2741</v>
      </c>
      <c r="C53" s="99">
        <f t="shared" ref="C53:M53" si="31">SUM(C54:C55)</f>
        <v>3212</v>
      </c>
      <c r="D53" s="99">
        <f t="shared" si="31"/>
        <v>2003</v>
      </c>
      <c r="E53" s="99">
        <f t="shared" si="31"/>
        <v>1944</v>
      </c>
      <c r="F53" s="99">
        <f t="shared" si="31"/>
        <v>1768</v>
      </c>
      <c r="G53" s="99">
        <f t="shared" si="31"/>
        <v>2232</v>
      </c>
      <c r="H53" s="99">
        <f t="shared" si="31"/>
        <v>2140</v>
      </c>
      <c r="I53" s="99">
        <f t="shared" si="31"/>
        <v>914</v>
      </c>
      <c r="J53" s="99">
        <f t="shared" si="31"/>
        <v>2063</v>
      </c>
      <c r="K53" s="99">
        <f t="shared" si="31"/>
        <v>2369</v>
      </c>
      <c r="L53" s="99">
        <f t="shared" si="31"/>
        <v>1750</v>
      </c>
      <c r="M53" s="99">
        <f t="shared" si="31"/>
        <v>1354</v>
      </c>
      <c r="N53" s="99">
        <f t="shared" si="24"/>
        <v>24490</v>
      </c>
      <c r="O53" s="273">
        <f t="shared" si="2"/>
        <v>1.2775496087276097</v>
      </c>
      <c r="Q53" s="272" t="s">
        <v>158</v>
      </c>
      <c r="R53" s="277">
        <f t="shared" si="3"/>
        <v>1.6584881800194833</v>
      </c>
      <c r="S53" s="277">
        <f t="shared" si="4"/>
        <v>1.799500263314173</v>
      </c>
      <c r="T53" s="277">
        <f t="shared" si="5"/>
        <v>1.0308694712354995</v>
      </c>
      <c r="U53" s="277">
        <f t="shared" si="6"/>
        <v>1.111339781848117</v>
      </c>
      <c r="V53" s="277">
        <f t="shared" si="7"/>
        <v>0.89346176003881095</v>
      </c>
      <c r="W53" s="277">
        <f t="shared" si="8"/>
        <v>1.295317242459942</v>
      </c>
      <c r="X53" s="277">
        <f t="shared" si="9"/>
        <v>1.3956279021234415</v>
      </c>
      <c r="Y53" s="277">
        <f t="shared" si="10"/>
        <v>1.0248245240284348</v>
      </c>
      <c r="Z53" s="277">
        <f t="shared" si="11"/>
        <v>1.4473942693570567</v>
      </c>
      <c r="AA53" s="277">
        <f t="shared" si="12"/>
        <v>1.506403326932126</v>
      </c>
      <c r="AB53" s="277">
        <f t="shared" si="13"/>
        <v>1.1589327222998522</v>
      </c>
      <c r="AC53" s="277">
        <f t="shared" si="14"/>
        <v>0.96405787195260884</v>
      </c>
      <c r="AD53" s="277">
        <f t="shared" si="15"/>
        <v>1.2775496087276097</v>
      </c>
      <c r="AE53" s="246">
        <f>SUM(B51:M51)</f>
        <v>43133</v>
      </c>
      <c r="AF53" s="236"/>
      <c r="AG53" s="236"/>
      <c r="AH53" s="236"/>
    </row>
    <row r="54" spans="1:44" s="108" customFormat="1">
      <c r="A54" s="267" t="s">
        <v>94</v>
      </c>
      <c r="B54" s="230">
        <v>956</v>
      </c>
      <c r="C54" s="230">
        <v>1130</v>
      </c>
      <c r="D54" s="230">
        <v>661</v>
      </c>
      <c r="E54" s="230">
        <v>732</v>
      </c>
      <c r="F54" s="230">
        <v>594</v>
      </c>
      <c r="G54" s="230">
        <v>680</v>
      </c>
      <c r="H54" s="230">
        <v>731</v>
      </c>
      <c r="I54" s="230">
        <v>291</v>
      </c>
      <c r="J54" s="230">
        <v>601</v>
      </c>
      <c r="K54" s="230">
        <v>783</v>
      </c>
      <c r="L54" s="230">
        <v>480</v>
      </c>
      <c r="M54" s="230">
        <v>426</v>
      </c>
      <c r="N54" s="98">
        <f t="shared" si="24"/>
        <v>8065</v>
      </c>
      <c r="O54" s="77">
        <f t="shared" si="2"/>
        <v>0.42072019576921893</v>
      </c>
      <c r="Q54" s="267" t="s">
        <v>94</v>
      </c>
      <c r="R54" s="280">
        <f t="shared" si="3"/>
        <v>0.57844388912755418</v>
      </c>
      <c r="S54" s="280">
        <f t="shared" si="4"/>
        <v>0.63307450110367858</v>
      </c>
      <c r="T54" s="280">
        <f t="shared" si="5"/>
        <v>0.34019207213512986</v>
      </c>
      <c r="U54" s="280">
        <f t="shared" si="6"/>
        <v>0.41846744872058722</v>
      </c>
      <c r="V54" s="280">
        <f t="shared" si="7"/>
        <v>0.30017889449267743</v>
      </c>
      <c r="W54" s="280">
        <f t="shared" si="8"/>
        <v>0.39463070110786769</v>
      </c>
      <c r="X54" s="280">
        <f t="shared" si="9"/>
        <v>0.47673083946366146</v>
      </c>
      <c r="Y54" s="280">
        <f t="shared" si="10"/>
        <v>0.32628439441167895</v>
      </c>
      <c r="Z54" s="280">
        <f t="shared" si="11"/>
        <v>0.42165969747144499</v>
      </c>
      <c r="AA54" s="280">
        <f t="shared" si="12"/>
        <v>0.49789523216034393</v>
      </c>
      <c r="AB54" s="280">
        <f t="shared" si="13"/>
        <v>0.31787868954510234</v>
      </c>
      <c r="AC54" s="280">
        <f t="shared" si="14"/>
        <v>0.30331510594668487</v>
      </c>
      <c r="AD54" s="279">
        <f t="shared" si="15"/>
        <v>0.42072019576921893</v>
      </c>
      <c r="AE54" s="246">
        <f>SUM(B53:M53)</f>
        <v>24490</v>
      </c>
      <c r="AF54" s="103"/>
      <c r="AG54" s="103"/>
      <c r="AH54" s="103"/>
      <c r="AI54" s="11"/>
      <c r="AJ54" s="11"/>
      <c r="AK54" s="11"/>
      <c r="AL54" s="11"/>
      <c r="AM54" s="11"/>
      <c r="AN54" s="11"/>
      <c r="AO54" s="11"/>
      <c r="AP54" s="11"/>
      <c r="AQ54" s="11"/>
      <c r="AR54" s="11"/>
    </row>
    <row r="55" spans="1:44" s="108" customFormat="1">
      <c r="A55" s="268" t="s">
        <v>49</v>
      </c>
      <c r="B55" s="269">
        <v>1785</v>
      </c>
      <c r="C55" s="269">
        <v>2082</v>
      </c>
      <c r="D55" s="269">
        <v>1342</v>
      </c>
      <c r="E55" s="269">
        <v>1212</v>
      </c>
      <c r="F55" s="269">
        <v>1174</v>
      </c>
      <c r="G55" s="269">
        <v>1552</v>
      </c>
      <c r="H55" s="269">
        <v>1409</v>
      </c>
      <c r="I55" s="269">
        <v>623</v>
      </c>
      <c r="J55" s="269">
        <v>1462</v>
      </c>
      <c r="K55" s="269">
        <v>1586</v>
      </c>
      <c r="L55" s="269">
        <v>1270</v>
      </c>
      <c r="M55" s="269">
        <v>928</v>
      </c>
      <c r="N55" s="270">
        <f t="shared" si="24"/>
        <v>16425</v>
      </c>
      <c r="O55" s="271">
        <f t="shared" si="2"/>
        <v>0.85682941295839066</v>
      </c>
      <c r="Q55" s="268" t="s">
        <v>49</v>
      </c>
      <c r="R55" s="283">
        <f t="shared" si="3"/>
        <v>1.080044290891929</v>
      </c>
      <c r="S55" s="283">
        <f t="shared" si="4"/>
        <v>1.1664257622104945</v>
      </c>
      <c r="T55" s="283">
        <f t="shared" si="5"/>
        <v>0.69067739910036952</v>
      </c>
      <c r="U55" s="283">
        <f t="shared" si="6"/>
        <v>0.69287233312752972</v>
      </c>
      <c r="V55" s="283">
        <f t="shared" si="7"/>
        <v>0.59328286554613352</v>
      </c>
      <c r="W55" s="283">
        <f t="shared" si="8"/>
        <v>0.90068654135207449</v>
      </c>
      <c r="X55" s="283">
        <f t="shared" si="9"/>
        <v>0.91889706265977988</v>
      </c>
      <c r="Y55" s="283">
        <f t="shared" si="10"/>
        <v>0.69854012961675593</v>
      </c>
      <c r="Z55" s="283">
        <f t="shared" si="11"/>
        <v>1.0257345718856117</v>
      </c>
      <c r="AA55" s="283">
        <f t="shared" si="12"/>
        <v>1.0085080947717822</v>
      </c>
      <c r="AB55" s="283">
        <f t="shared" si="13"/>
        <v>0.84105403275474988</v>
      </c>
      <c r="AC55" s="283">
        <f t="shared" si="14"/>
        <v>0.66074276600592385</v>
      </c>
      <c r="AD55" s="284">
        <f t="shared" si="15"/>
        <v>0.85682941295839066</v>
      </c>
      <c r="AE55" s="246">
        <f>SUM(B54:M54)</f>
        <v>8065</v>
      </c>
      <c r="AF55" s="103"/>
      <c r="AG55" s="103"/>
      <c r="AH55" s="103"/>
      <c r="AI55" s="11"/>
      <c r="AJ55" s="11"/>
      <c r="AK55" s="11"/>
      <c r="AL55" s="11"/>
      <c r="AM55" s="11"/>
      <c r="AN55" s="11"/>
      <c r="AO55" s="11"/>
      <c r="AP55" s="11"/>
      <c r="AQ55" s="11"/>
      <c r="AR55" s="11"/>
    </row>
    <row r="56" spans="1:44" s="108" customFormat="1">
      <c r="A56" s="274" t="s">
        <v>50</v>
      </c>
      <c r="B56" s="275">
        <v>1052</v>
      </c>
      <c r="C56" s="275">
        <v>1080</v>
      </c>
      <c r="D56" s="275">
        <v>1369</v>
      </c>
      <c r="E56" s="275">
        <v>835</v>
      </c>
      <c r="F56" s="275">
        <v>998</v>
      </c>
      <c r="G56" s="275">
        <v>1009</v>
      </c>
      <c r="H56" s="275">
        <v>924</v>
      </c>
      <c r="I56" s="275">
        <v>424</v>
      </c>
      <c r="J56" s="275">
        <v>1273</v>
      </c>
      <c r="K56" s="275">
        <v>1403</v>
      </c>
      <c r="L56" s="275">
        <v>1444</v>
      </c>
      <c r="M56" s="275">
        <v>1594</v>
      </c>
      <c r="N56" s="275">
        <f t="shared" si="24"/>
        <v>13405</v>
      </c>
      <c r="O56" s="276">
        <f t="shared" si="2"/>
        <v>0.69928756655751767</v>
      </c>
      <c r="Q56" s="274" t="s">
        <v>50</v>
      </c>
      <c r="R56" s="277">
        <f t="shared" si="3"/>
        <v>0.6365303047721621</v>
      </c>
      <c r="S56" s="277">
        <f t="shared" si="4"/>
        <v>0.60506235503714412</v>
      </c>
      <c r="T56" s="277">
        <f t="shared" si="5"/>
        <v>0.7045732931210178</v>
      </c>
      <c r="U56" s="277">
        <f t="shared" si="6"/>
        <v>0.47735016349957698</v>
      </c>
      <c r="V56" s="277">
        <f t="shared" si="7"/>
        <v>0.50434097088163654</v>
      </c>
      <c r="W56" s="277">
        <f t="shared" si="8"/>
        <v>0.58556231973211537</v>
      </c>
      <c r="X56" s="277">
        <f t="shared" si="9"/>
        <v>0.60259821568320548</v>
      </c>
      <c r="Y56" s="277">
        <f t="shared" si="10"/>
        <v>0.47541093893660441</v>
      </c>
      <c r="Z56" s="277">
        <f t="shared" si="11"/>
        <v>0.89313277018494097</v>
      </c>
      <c r="AA56" s="277">
        <f t="shared" si="12"/>
        <v>0.89214177614426871</v>
      </c>
      <c r="AB56" s="277">
        <f t="shared" si="13"/>
        <v>0.95628505771484951</v>
      </c>
      <c r="AC56" s="277">
        <f t="shared" si="14"/>
        <v>1.1349396217817271</v>
      </c>
      <c r="AD56" s="277">
        <f t="shared" si="15"/>
        <v>0.69928756655751767</v>
      </c>
      <c r="AE56" s="246"/>
      <c r="AF56" s="236"/>
      <c r="AG56" s="236"/>
      <c r="AH56" s="236"/>
    </row>
    <row r="57" spans="1:44" s="108" customFormat="1">
      <c r="A57" s="274" t="s">
        <v>46</v>
      </c>
      <c r="B57" s="275">
        <v>749</v>
      </c>
      <c r="C57" s="275">
        <v>909</v>
      </c>
      <c r="D57" s="275">
        <v>895</v>
      </c>
      <c r="E57" s="275">
        <v>748</v>
      </c>
      <c r="F57" s="275">
        <v>852</v>
      </c>
      <c r="G57" s="275">
        <v>775</v>
      </c>
      <c r="H57" s="275">
        <v>624</v>
      </c>
      <c r="I57" s="275">
        <v>302</v>
      </c>
      <c r="J57" s="275">
        <v>756</v>
      </c>
      <c r="K57" s="275">
        <v>738</v>
      </c>
      <c r="L57" s="275">
        <v>731</v>
      </c>
      <c r="M57" s="275">
        <v>591</v>
      </c>
      <c r="N57" s="275">
        <f t="shared" si="24"/>
        <v>8670</v>
      </c>
      <c r="O57" s="276">
        <f t="shared" si="2"/>
        <v>0.4522807312236985</v>
      </c>
      <c r="Q57" s="274" t="s">
        <v>46</v>
      </c>
      <c r="R57" s="277">
        <f t="shared" si="3"/>
        <v>0.45319505539386823</v>
      </c>
      <c r="S57" s="277">
        <f t="shared" si="4"/>
        <v>0.50926081548959623</v>
      </c>
      <c r="T57" s="277">
        <f t="shared" si="5"/>
        <v>0.46062315364741485</v>
      </c>
      <c r="U57" s="277">
        <f t="shared" si="6"/>
        <v>0.42761427820081865</v>
      </c>
      <c r="V57" s="277">
        <f t="shared" si="7"/>
        <v>0.43055962644404244</v>
      </c>
      <c r="W57" s="277">
        <f t="shared" si="8"/>
        <v>0.44976293140970214</v>
      </c>
      <c r="X57" s="277">
        <f t="shared" si="9"/>
        <v>0.40694944435748948</v>
      </c>
      <c r="Y57" s="277">
        <f t="shared" si="10"/>
        <v>0.33861816877088335</v>
      </c>
      <c r="Z57" s="277">
        <f t="shared" si="11"/>
        <v>0.53040720680268294</v>
      </c>
      <c r="AA57" s="277">
        <f t="shared" si="12"/>
        <v>0.46928056364538162</v>
      </c>
      <c r="AB57" s="277">
        <f t="shared" si="13"/>
        <v>0.48410275428639549</v>
      </c>
      <c r="AC57" s="277">
        <f t="shared" si="14"/>
        <v>0.42079630895420372</v>
      </c>
      <c r="AD57" s="277">
        <f t="shared" si="15"/>
        <v>0.4522807312236985</v>
      </c>
      <c r="AE57" s="246">
        <f>SUM(B52:M52)</f>
        <v>20897</v>
      </c>
      <c r="AF57" s="236"/>
      <c r="AG57" s="236"/>
      <c r="AH57" s="236"/>
    </row>
    <row r="58" spans="1:44" s="108" customFormat="1">
      <c r="A58" s="272" t="s">
        <v>160</v>
      </c>
      <c r="B58" s="99">
        <v>240</v>
      </c>
      <c r="C58" s="99">
        <v>285</v>
      </c>
      <c r="D58" s="99">
        <v>305</v>
      </c>
      <c r="E58" s="99">
        <v>184</v>
      </c>
      <c r="F58" s="99">
        <v>218</v>
      </c>
      <c r="G58" s="99">
        <v>319</v>
      </c>
      <c r="H58" s="99">
        <v>612</v>
      </c>
      <c r="I58" s="99">
        <v>941</v>
      </c>
      <c r="J58" s="99">
        <v>164</v>
      </c>
      <c r="K58" s="99">
        <v>185</v>
      </c>
      <c r="L58" s="99">
        <v>184</v>
      </c>
      <c r="M58" s="99">
        <v>156</v>
      </c>
      <c r="N58" s="99">
        <f t="shared" si="24"/>
        <v>3793</v>
      </c>
      <c r="O58" s="273">
        <f t="shared" si="2"/>
        <v>0.19786629913857998</v>
      </c>
      <c r="Q58" s="272" t="s">
        <v>160</v>
      </c>
      <c r="R58" s="277">
        <f t="shared" si="3"/>
        <v>0.14521603911151987</v>
      </c>
      <c r="S58" s="277">
        <f t="shared" si="4"/>
        <v>0.15966923257924637</v>
      </c>
      <c r="T58" s="277">
        <f t="shared" si="5"/>
        <v>0.15697213615917491</v>
      </c>
      <c r="U58" s="277">
        <f t="shared" si="6"/>
        <v>0.10518853902266127</v>
      </c>
      <c r="V58" s="277">
        <f t="shared" si="7"/>
        <v>0.11016666498216109</v>
      </c>
      <c r="W58" s="277">
        <f t="shared" si="8"/>
        <v>0.18512822596089676</v>
      </c>
      <c r="X58" s="277">
        <f t="shared" si="9"/>
        <v>0.39912349350446086</v>
      </c>
      <c r="Y58" s="277">
        <f t="shared" si="10"/>
        <v>1.0550983338192093</v>
      </c>
      <c r="Z58" s="277">
        <f t="shared" si="11"/>
        <v>0.11506188084079365</v>
      </c>
      <c r="AA58" s="277">
        <f t="shared" si="12"/>
        <v>0.11763808167262275</v>
      </c>
      <c r="AB58" s="277">
        <f t="shared" si="13"/>
        <v>0.12185349765895591</v>
      </c>
      <c r="AC58" s="277">
        <f t="shared" si="14"/>
        <v>0.11107313738892688</v>
      </c>
      <c r="AD58" s="277">
        <f t="shared" si="15"/>
        <v>0.19786629913857998</v>
      </c>
      <c r="AE58" s="246">
        <f>SUM(B52:M52)</f>
        <v>20897</v>
      </c>
      <c r="AF58" s="236"/>
      <c r="AG58" s="236"/>
      <c r="AH58" s="236"/>
    </row>
    <row r="59" spans="1:44" s="108" customFormat="1">
      <c r="A59" s="274" t="s">
        <v>52</v>
      </c>
      <c r="B59" s="275">
        <v>716</v>
      </c>
      <c r="C59" s="275">
        <v>760</v>
      </c>
      <c r="D59" s="275">
        <v>609</v>
      </c>
      <c r="E59" s="275">
        <v>579</v>
      </c>
      <c r="F59" s="275">
        <v>926</v>
      </c>
      <c r="G59" s="275">
        <v>951</v>
      </c>
      <c r="H59" s="275">
        <v>660</v>
      </c>
      <c r="I59" s="275">
        <v>348</v>
      </c>
      <c r="J59" s="275">
        <v>457</v>
      </c>
      <c r="K59" s="275">
        <v>686</v>
      </c>
      <c r="L59" s="275">
        <v>632</v>
      </c>
      <c r="M59" s="275">
        <v>578</v>
      </c>
      <c r="N59" s="275">
        <f t="shared" si="24"/>
        <v>7902</v>
      </c>
      <c r="O59" s="276">
        <f t="shared" si="2"/>
        <v>0.41221710935751615</v>
      </c>
      <c r="Q59" s="274" t="s">
        <v>52</v>
      </c>
      <c r="R59" s="277">
        <f t="shared" si="3"/>
        <v>0.43322785001603431</v>
      </c>
      <c r="S59" s="277">
        <f t="shared" si="4"/>
        <v>0.42578462021132357</v>
      </c>
      <c r="T59" s="277">
        <f t="shared" si="5"/>
        <v>0.31342960957684429</v>
      </c>
      <c r="U59" s="277">
        <f t="shared" si="6"/>
        <v>0.33100089181587433</v>
      </c>
      <c r="V59" s="277">
        <f t="shared" si="7"/>
        <v>0.46795565033706954</v>
      </c>
      <c r="W59" s="277">
        <f t="shared" si="8"/>
        <v>0.55190264228467967</v>
      </c>
      <c r="X59" s="277">
        <f t="shared" si="9"/>
        <v>0.43042729691657533</v>
      </c>
      <c r="Y59" s="277">
        <f t="shared" si="10"/>
        <v>0.39019577063664701</v>
      </c>
      <c r="Z59" s="277">
        <f t="shared" si="11"/>
        <v>0.32062975331855303</v>
      </c>
      <c r="AA59" s="277">
        <f t="shared" si="12"/>
        <v>0.43621472447253629</v>
      </c>
      <c r="AB59" s="277">
        <f t="shared" si="13"/>
        <v>0.41854027456771808</v>
      </c>
      <c r="AC59" s="277">
        <f t="shared" si="14"/>
        <v>0.41154021417179315</v>
      </c>
      <c r="AD59" s="277">
        <f t="shared" si="15"/>
        <v>0.41221710935751615</v>
      </c>
      <c r="AE59" s="246">
        <f>SUM(B57:M57)</f>
        <v>8670</v>
      </c>
      <c r="AF59" s="236"/>
      <c r="AG59" s="236"/>
      <c r="AH59" s="236"/>
    </row>
    <row r="60" spans="1:44" s="108" customFormat="1">
      <c r="A60" s="274" t="s">
        <v>109</v>
      </c>
      <c r="B60" s="275">
        <v>229</v>
      </c>
      <c r="C60" s="275">
        <v>289</v>
      </c>
      <c r="D60" s="275">
        <v>166</v>
      </c>
      <c r="E60" s="275">
        <v>130</v>
      </c>
      <c r="F60" s="275">
        <v>228</v>
      </c>
      <c r="G60" s="275">
        <v>261</v>
      </c>
      <c r="H60" s="275">
        <v>249</v>
      </c>
      <c r="I60" s="275">
        <v>124</v>
      </c>
      <c r="J60" s="275">
        <v>192</v>
      </c>
      <c r="K60" s="275">
        <v>225</v>
      </c>
      <c r="L60" s="275">
        <v>305</v>
      </c>
      <c r="M60" s="275">
        <v>405</v>
      </c>
      <c r="N60" s="275">
        <f t="shared" si="24"/>
        <v>2803</v>
      </c>
      <c r="O60" s="276">
        <f t="shared" si="2"/>
        <v>0.14622178657670437</v>
      </c>
      <c r="Q60" s="274" t="s">
        <v>109</v>
      </c>
      <c r="R60" s="277">
        <f t="shared" si="3"/>
        <v>0.13856030398557523</v>
      </c>
      <c r="S60" s="277">
        <f t="shared" si="4"/>
        <v>0.16191020426456912</v>
      </c>
      <c r="T60" s="277">
        <f t="shared" si="5"/>
        <v>8.543401508991158E-2</v>
      </c>
      <c r="U60" s="277">
        <f t="shared" si="6"/>
        <v>7.4317989526880235E-2</v>
      </c>
      <c r="V60" s="277">
        <f t="shared" si="7"/>
        <v>0.11522018172446205</v>
      </c>
      <c r="W60" s="277">
        <f t="shared" si="8"/>
        <v>0.15146854851346098</v>
      </c>
      <c r="X60" s="277">
        <f t="shared" si="9"/>
        <v>0.16238848020034433</v>
      </c>
      <c r="Y60" s="277">
        <f t="shared" si="10"/>
        <v>0.13903527459466733</v>
      </c>
      <c r="Z60" s="277">
        <f t="shared" si="11"/>
        <v>0.13470659220385597</v>
      </c>
      <c r="AA60" s="277">
        <f t="shared" si="12"/>
        <v>0.14307334257481147</v>
      </c>
      <c r="AB60" s="277">
        <f t="shared" si="13"/>
        <v>0.2019854173151171</v>
      </c>
      <c r="AC60" s="277">
        <f t="shared" si="14"/>
        <v>0.28836295283663704</v>
      </c>
      <c r="AD60" s="277">
        <f t="shared" si="15"/>
        <v>0.14622178657670437</v>
      </c>
      <c r="AE60" s="246"/>
      <c r="AF60" s="236"/>
      <c r="AG60" s="236"/>
      <c r="AH60" s="236"/>
    </row>
    <row r="61" spans="1:44" s="108" customFormat="1">
      <c r="A61" s="274" t="s">
        <v>161</v>
      </c>
      <c r="B61" s="275">
        <v>18</v>
      </c>
      <c r="C61" s="275">
        <v>96</v>
      </c>
      <c r="D61" s="275">
        <v>269</v>
      </c>
      <c r="E61" s="275">
        <v>209</v>
      </c>
      <c r="F61" s="275">
        <v>161</v>
      </c>
      <c r="G61" s="275">
        <v>473</v>
      </c>
      <c r="H61" s="275">
        <v>169</v>
      </c>
      <c r="I61" s="275">
        <v>113</v>
      </c>
      <c r="J61" s="275">
        <v>375</v>
      </c>
      <c r="K61" s="275">
        <v>67</v>
      </c>
      <c r="L61" s="275">
        <v>136</v>
      </c>
      <c r="M61" s="275">
        <v>367</v>
      </c>
      <c r="N61" s="275">
        <f t="shared" si="24"/>
        <v>2453</v>
      </c>
      <c r="O61" s="276">
        <f t="shared" si="2"/>
        <v>0.12796362556998067</v>
      </c>
      <c r="Q61" s="274" t="s">
        <v>161</v>
      </c>
      <c r="R61" s="277">
        <f t="shared" si="3"/>
        <v>1.0891202933363991E-2</v>
      </c>
      <c r="S61" s="277">
        <f t="shared" si="4"/>
        <v>5.3783320447746148E-2</v>
      </c>
      <c r="T61" s="277">
        <f t="shared" si="5"/>
        <v>0.1384442774649772</v>
      </c>
      <c r="U61" s="277">
        <f t="shared" si="6"/>
        <v>0.11948046008552285</v>
      </c>
      <c r="V61" s="277">
        <f t="shared" si="7"/>
        <v>8.136161955104558E-2</v>
      </c>
      <c r="W61" s="277">
        <f t="shared" si="8"/>
        <v>0.27450047297650204</v>
      </c>
      <c r="X61" s="277">
        <f t="shared" si="9"/>
        <v>0.11021547451348672</v>
      </c>
      <c r="Y61" s="277">
        <f t="shared" si="10"/>
        <v>0.12670150023546298</v>
      </c>
      <c r="Z61" s="277">
        <f t="shared" si="11"/>
        <v>0.26309881289815618</v>
      </c>
      <c r="AA61" s="277">
        <f t="shared" si="12"/>
        <v>4.260406201116608E-2</v>
      </c>
      <c r="AB61" s="277">
        <f t="shared" si="13"/>
        <v>9.0065628704445663E-2</v>
      </c>
      <c r="AC61" s="277">
        <f t="shared" si="14"/>
        <v>0.26130667578035999</v>
      </c>
      <c r="AD61" s="277">
        <f t="shared" si="15"/>
        <v>0.12796362556998067</v>
      </c>
      <c r="AE61" s="246"/>
      <c r="AF61" s="236"/>
      <c r="AG61" s="236"/>
      <c r="AH61" s="236"/>
    </row>
    <row r="62" spans="1:44" s="108" customFormat="1">
      <c r="A62" s="274" t="s">
        <v>162</v>
      </c>
      <c r="B62" s="275">
        <v>50</v>
      </c>
      <c r="C62" s="275">
        <v>54</v>
      </c>
      <c r="D62" s="275">
        <v>37</v>
      </c>
      <c r="E62" s="275">
        <v>50</v>
      </c>
      <c r="F62" s="275">
        <v>42</v>
      </c>
      <c r="G62" s="275">
        <v>48</v>
      </c>
      <c r="H62" s="275">
        <v>66</v>
      </c>
      <c r="I62" s="275">
        <v>39</v>
      </c>
      <c r="J62" s="275">
        <v>37</v>
      </c>
      <c r="K62" s="275">
        <v>37</v>
      </c>
      <c r="L62" s="275">
        <v>22</v>
      </c>
      <c r="M62" s="275">
        <v>13</v>
      </c>
      <c r="N62" s="275">
        <f t="shared" si="24"/>
        <v>495</v>
      </c>
      <c r="O62" s="276">
        <f t="shared" si="2"/>
        <v>2.5822256280937799E-2</v>
      </c>
      <c r="Q62" s="274" t="s">
        <v>162</v>
      </c>
      <c r="R62" s="277">
        <f t="shared" si="3"/>
        <v>3.0253341481566637E-2</v>
      </c>
      <c r="S62" s="277">
        <f t="shared" si="4"/>
        <v>3.0253117751857204E-2</v>
      </c>
      <c r="T62" s="277">
        <f t="shared" si="5"/>
        <v>1.9042521435703182E-2</v>
      </c>
      <c r="U62" s="277">
        <f t="shared" si="6"/>
        <v>2.858384212572317E-2</v>
      </c>
      <c r="V62" s="277">
        <f t="shared" si="7"/>
        <v>2.1224770317664062E-2</v>
      </c>
      <c r="W62" s="277">
        <f t="shared" si="8"/>
        <v>2.7856284784084775E-2</v>
      </c>
      <c r="X62" s="277">
        <f t="shared" si="9"/>
        <v>4.3042729691657539E-2</v>
      </c>
      <c r="Y62" s="277">
        <f t="shared" si="10"/>
        <v>4.3728836364451816E-2</v>
      </c>
      <c r="Z62" s="277">
        <f t="shared" si="11"/>
        <v>2.595908287261808E-2</v>
      </c>
      <c r="AA62" s="277">
        <f t="shared" si="12"/>
        <v>2.3527616334524552E-2</v>
      </c>
      <c r="AB62" s="277">
        <f t="shared" si="13"/>
        <v>1.4569439937483858E-2</v>
      </c>
      <c r="AC62" s="277">
        <f t="shared" si="14"/>
        <v>9.2560947824105715E-3</v>
      </c>
      <c r="AD62" s="277">
        <f t="shared" si="15"/>
        <v>2.5822256280937799E-2</v>
      </c>
      <c r="AE62" s="246" t="e">
        <f>SUM(#REF!)</f>
        <v>#REF!</v>
      </c>
      <c r="AF62" s="236"/>
      <c r="AG62" s="236"/>
      <c r="AH62" s="236"/>
    </row>
    <row r="63" spans="1:44" s="108" customFormat="1">
      <c r="A63" s="274" t="s">
        <v>104</v>
      </c>
      <c r="B63" s="275">
        <f t="shared" ref="B63:M63" si="32">B69-B62-B33</f>
        <v>393</v>
      </c>
      <c r="C63" s="275">
        <f t="shared" si="32"/>
        <v>501</v>
      </c>
      <c r="D63" s="275">
        <f t="shared" si="32"/>
        <v>446</v>
      </c>
      <c r="E63" s="275">
        <f t="shared" si="32"/>
        <v>379</v>
      </c>
      <c r="F63" s="275">
        <f t="shared" si="32"/>
        <v>370</v>
      </c>
      <c r="G63" s="275">
        <f t="shared" si="32"/>
        <v>415</v>
      </c>
      <c r="H63" s="275">
        <f t="shared" si="32"/>
        <v>414</v>
      </c>
      <c r="I63" s="275">
        <f t="shared" si="32"/>
        <v>345</v>
      </c>
      <c r="J63" s="275">
        <f t="shared" si="32"/>
        <v>256</v>
      </c>
      <c r="K63" s="275">
        <f t="shared" si="32"/>
        <v>293</v>
      </c>
      <c r="L63" s="275">
        <f t="shared" si="32"/>
        <v>256</v>
      </c>
      <c r="M63" s="275">
        <f t="shared" si="32"/>
        <v>259</v>
      </c>
      <c r="N63" s="275">
        <f t="shared" si="22"/>
        <v>4327</v>
      </c>
      <c r="O63" s="276">
        <f t="shared" si="2"/>
        <v>0.22572303621740983</v>
      </c>
      <c r="Q63" s="274" t="s">
        <v>104</v>
      </c>
      <c r="R63" s="277">
        <f t="shared" si="3"/>
        <v>0.23779126404511378</v>
      </c>
      <c r="S63" s="277">
        <f t="shared" si="4"/>
        <v>0.28068170358667521</v>
      </c>
      <c r="T63" s="277">
        <f t="shared" si="5"/>
        <v>0.2295395827114492</v>
      </c>
      <c r="U63" s="277">
        <f t="shared" si="6"/>
        <v>0.21666552331298161</v>
      </c>
      <c r="V63" s="277">
        <f t="shared" si="7"/>
        <v>0.18698011946513579</v>
      </c>
      <c r="W63" s="277">
        <f t="shared" si="8"/>
        <v>0.24084079552906629</v>
      </c>
      <c r="X63" s="277">
        <f t="shared" si="9"/>
        <v>0.26999530442948816</v>
      </c>
      <c r="Y63" s="277">
        <f t="shared" si="10"/>
        <v>0.38683201399322764</v>
      </c>
      <c r="Z63" s="277">
        <f t="shared" si="11"/>
        <v>0.17960878960514129</v>
      </c>
      <c r="AA63" s="277">
        <f t="shared" si="12"/>
        <v>0.18631328610853226</v>
      </c>
      <c r="AB63" s="277">
        <f t="shared" si="13"/>
        <v>0.16953530109072126</v>
      </c>
      <c r="AC63" s="277">
        <f t="shared" si="14"/>
        <v>0.18440988835725677</v>
      </c>
      <c r="AD63" s="277">
        <f t="shared" si="15"/>
        <v>0.22572303621740983</v>
      </c>
      <c r="AE63" s="246"/>
      <c r="AF63" s="237"/>
      <c r="AG63" s="237"/>
      <c r="AH63" s="237"/>
      <c r="AI63" s="119"/>
      <c r="AJ63" s="119"/>
      <c r="AK63" s="119"/>
      <c r="AL63" s="119"/>
      <c r="AM63" s="119"/>
      <c r="AN63" s="119"/>
      <c r="AO63" s="119"/>
      <c r="AP63" s="119"/>
      <c r="AQ63" s="119"/>
      <c r="AR63" s="119"/>
    </row>
    <row r="64" spans="1:44" s="108" customFormat="1" ht="13.8">
      <c r="A64" s="111"/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3"/>
      <c r="P64" s="119"/>
      <c r="Q64" s="111"/>
      <c r="R64" s="114"/>
      <c r="S64" s="114"/>
      <c r="T64" s="114"/>
      <c r="U64" s="114"/>
      <c r="V64" s="114"/>
      <c r="W64" s="114"/>
      <c r="X64" s="114"/>
      <c r="Y64" s="114"/>
      <c r="Z64" s="114"/>
      <c r="AA64" s="114"/>
      <c r="AB64" s="114"/>
      <c r="AC64" s="114"/>
      <c r="AD64" s="114"/>
      <c r="AE64" s="246">
        <f>SUM(B63:M63)</f>
        <v>4327</v>
      </c>
      <c r="AF64" s="236"/>
      <c r="AG64" s="236"/>
      <c r="AH64" s="236"/>
    </row>
    <row r="65" spans="1:44" s="119" customFormat="1">
      <c r="A65" s="115" t="s">
        <v>64</v>
      </c>
      <c r="B65" s="109">
        <f t="shared" ref="B65:M65" si="33">B17+B27+B34+B41+B44+B47+B37+B53+B40+B50+B51+B52+B56+B57+B58+B59+B60+B61+B62+B63</f>
        <v>165271</v>
      </c>
      <c r="C65" s="109">
        <f t="shared" si="33"/>
        <v>178494</v>
      </c>
      <c r="D65" s="109">
        <f t="shared" si="33"/>
        <v>194302</v>
      </c>
      <c r="E65" s="109">
        <f t="shared" si="33"/>
        <v>174924</v>
      </c>
      <c r="F65" s="109">
        <f t="shared" si="33"/>
        <v>197882</v>
      </c>
      <c r="G65" s="109">
        <f t="shared" si="33"/>
        <v>172313</v>
      </c>
      <c r="H65" s="109">
        <f t="shared" si="33"/>
        <v>153336</v>
      </c>
      <c r="I65" s="109">
        <f t="shared" si="33"/>
        <v>89186</v>
      </c>
      <c r="J65" s="109">
        <f t="shared" si="33"/>
        <v>142532</v>
      </c>
      <c r="K65" s="109">
        <f t="shared" si="33"/>
        <v>157262</v>
      </c>
      <c r="L65" s="109">
        <f t="shared" si="33"/>
        <v>151001</v>
      </c>
      <c r="M65" s="109">
        <f t="shared" si="33"/>
        <v>140448</v>
      </c>
      <c r="N65" s="109">
        <f>SUM(B65:M65)</f>
        <v>1916951</v>
      </c>
      <c r="O65" s="108"/>
      <c r="P65" s="108"/>
      <c r="Q65" s="115" t="s">
        <v>64</v>
      </c>
      <c r="R65" s="110">
        <f>B65/B$65*100</f>
        <v>100</v>
      </c>
      <c r="S65" s="110">
        <f t="shared" ref="S65:AC65" si="34">C65/C$65*100</f>
        <v>100</v>
      </c>
      <c r="T65" s="110">
        <f t="shared" si="34"/>
        <v>100</v>
      </c>
      <c r="U65" s="110">
        <f t="shared" si="34"/>
        <v>100</v>
      </c>
      <c r="V65" s="110">
        <f t="shared" si="34"/>
        <v>100</v>
      </c>
      <c r="W65" s="110">
        <f t="shared" si="34"/>
        <v>100</v>
      </c>
      <c r="X65" s="110">
        <f t="shared" si="34"/>
        <v>100</v>
      </c>
      <c r="Y65" s="110">
        <f t="shared" si="34"/>
        <v>100</v>
      </c>
      <c r="Z65" s="110">
        <f t="shared" si="34"/>
        <v>100</v>
      </c>
      <c r="AA65" s="110">
        <f t="shared" si="34"/>
        <v>100</v>
      </c>
      <c r="AB65" s="110">
        <f t="shared" si="34"/>
        <v>100</v>
      </c>
      <c r="AC65" s="110">
        <f t="shared" si="34"/>
        <v>100</v>
      </c>
      <c r="AD65" s="110">
        <f>N65/N$65*100</f>
        <v>100</v>
      </c>
      <c r="AE65" s="247"/>
      <c r="AF65" s="103"/>
      <c r="AG65" s="103"/>
      <c r="AH65" s="103"/>
      <c r="AI65" s="11"/>
      <c r="AJ65" s="11"/>
      <c r="AK65" s="11"/>
      <c r="AL65" s="11"/>
      <c r="AM65" s="11"/>
      <c r="AN65" s="11"/>
      <c r="AO65" s="11"/>
      <c r="AP65" s="11"/>
      <c r="AQ65" s="11"/>
      <c r="AR65" s="11"/>
    </row>
    <row r="66" spans="1:44" s="108" customFormat="1">
      <c r="A66" s="116" t="s">
        <v>111</v>
      </c>
      <c r="B66" s="117"/>
      <c r="C66" s="118"/>
      <c r="D66" s="117"/>
      <c r="E66" s="118"/>
      <c r="F66" s="118"/>
      <c r="G66" s="117"/>
      <c r="H66" s="118"/>
      <c r="I66" s="117"/>
      <c r="J66" s="118"/>
      <c r="K66" s="118"/>
      <c r="L66" s="119"/>
      <c r="M66" s="119"/>
      <c r="N66" s="119"/>
      <c r="O66" s="119"/>
      <c r="P66" s="11"/>
      <c r="Q66" s="116" t="s">
        <v>111</v>
      </c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248"/>
      <c r="AF66" s="103"/>
      <c r="AG66" s="103"/>
      <c r="AH66" s="103"/>
      <c r="AI66" s="11"/>
      <c r="AJ66" s="11"/>
      <c r="AK66" s="11"/>
      <c r="AL66" s="11"/>
      <c r="AM66" s="11"/>
      <c r="AN66" s="11"/>
      <c r="AO66" s="11"/>
      <c r="AP66" s="11"/>
      <c r="AQ66" s="11"/>
      <c r="AR66" s="11"/>
    </row>
    <row r="67" spans="1:44" ht="15.75" customHeight="1">
      <c r="A67" s="212" t="s">
        <v>170</v>
      </c>
      <c r="B67" s="229"/>
      <c r="C67" s="229"/>
      <c r="D67" s="229"/>
      <c r="E67" s="229"/>
      <c r="F67" s="229"/>
      <c r="G67" s="229"/>
      <c r="H67" s="229"/>
      <c r="I67" s="229"/>
      <c r="J67" s="107"/>
      <c r="K67" s="107"/>
      <c r="L67" s="107"/>
      <c r="M67" s="120"/>
      <c r="N67" s="120"/>
      <c r="O67" s="108"/>
    </row>
    <row r="68" spans="1:44" ht="15.75" hidden="1" customHeight="1">
      <c r="A68" s="78" t="s">
        <v>99</v>
      </c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6"/>
    </row>
    <row r="69" spans="1:44" ht="15.75" hidden="1" customHeight="1">
      <c r="A69" s="106" t="s">
        <v>168</v>
      </c>
      <c r="B69" s="249">
        <v>466</v>
      </c>
      <c r="C69" s="249">
        <v>584</v>
      </c>
      <c r="D69" s="249">
        <v>507</v>
      </c>
      <c r="E69" s="106">
        <v>452</v>
      </c>
      <c r="F69" s="249">
        <v>460</v>
      </c>
      <c r="G69" s="249">
        <v>506</v>
      </c>
      <c r="H69" s="249">
        <v>527</v>
      </c>
      <c r="I69" s="249">
        <v>395</v>
      </c>
      <c r="J69" s="249">
        <v>319</v>
      </c>
      <c r="K69" s="249">
        <v>342</v>
      </c>
      <c r="L69" s="249">
        <v>297</v>
      </c>
      <c r="M69" s="249">
        <v>280</v>
      </c>
      <c r="N69" s="122">
        <f t="shared" ref="N69" si="35">SUM(B69:M69)</f>
        <v>5135</v>
      </c>
    </row>
    <row r="70" spans="1:44" ht="15.75" hidden="1" customHeight="1">
      <c r="B70" s="76"/>
      <c r="C70" s="76"/>
      <c r="D70" s="76"/>
      <c r="E70" s="76"/>
      <c r="F70" s="76"/>
      <c r="G70" s="76"/>
      <c r="H70" s="76"/>
      <c r="I70" s="76"/>
      <c r="J70" s="76"/>
      <c r="K70" s="76"/>
      <c r="L70" s="76"/>
      <c r="M70" s="76"/>
    </row>
    <row r="71" spans="1:44" hidden="1">
      <c r="A71" s="11" t="s">
        <v>125</v>
      </c>
      <c r="B71" s="11">
        <f t="shared" ref="B71:M71" si="36">B72-B73</f>
        <v>8153</v>
      </c>
      <c r="C71" s="11">
        <f t="shared" si="36"/>
        <v>8425</v>
      </c>
      <c r="D71" s="11">
        <f t="shared" si="36"/>
        <v>8629</v>
      </c>
      <c r="E71" s="11">
        <f t="shared" si="36"/>
        <v>8209</v>
      </c>
      <c r="F71" s="11">
        <f t="shared" si="36"/>
        <v>9007</v>
      </c>
      <c r="G71" s="11">
        <f t="shared" si="36"/>
        <v>7732</v>
      </c>
      <c r="H71" s="11">
        <f t="shared" si="36"/>
        <v>6711</v>
      </c>
      <c r="I71" s="11">
        <f t="shared" si="36"/>
        <v>3716</v>
      </c>
      <c r="J71" s="11">
        <f t="shared" si="36"/>
        <v>7814</v>
      </c>
      <c r="K71" s="11">
        <f>K72-K73</f>
        <v>8549</v>
      </c>
      <c r="L71" s="11">
        <f t="shared" si="36"/>
        <v>7723</v>
      </c>
      <c r="M71" s="11">
        <f t="shared" si="36"/>
        <v>5500</v>
      </c>
      <c r="N71" s="100">
        <f>SUM(B71:M71)</f>
        <v>90168</v>
      </c>
    </row>
    <row r="72" spans="1:44" hidden="1">
      <c r="A72" s="106" t="s">
        <v>61</v>
      </c>
      <c r="B72" s="249">
        <v>8409</v>
      </c>
      <c r="C72" s="249">
        <v>8759</v>
      </c>
      <c r="D72" s="249">
        <v>9366</v>
      </c>
      <c r="E72" s="106">
        <v>8631</v>
      </c>
      <c r="F72" s="249">
        <v>9780</v>
      </c>
      <c r="G72" s="249">
        <v>8272</v>
      </c>
      <c r="H72" s="249">
        <v>7101</v>
      </c>
      <c r="I72" s="249">
        <v>3969</v>
      </c>
      <c r="J72" s="249">
        <v>8413</v>
      </c>
      <c r="K72" s="249">
        <v>8951</v>
      </c>
      <c r="L72" s="249">
        <v>8148</v>
      </c>
      <c r="M72" s="249">
        <v>6195</v>
      </c>
      <c r="N72" s="122">
        <f t="shared" ref="N72:N73" si="37">SUM(B72:M72)</f>
        <v>95994</v>
      </c>
    </row>
    <row r="73" spans="1:44" hidden="1">
      <c r="A73" s="123" t="s">
        <v>116</v>
      </c>
      <c r="B73" s="123">
        <v>256</v>
      </c>
      <c r="C73" s="123">
        <v>334</v>
      </c>
      <c r="D73" s="123">
        <v>737</v>
      </c>
      <c r="E73" s="123">
        <v>422</v>
      </c>
      <c r="F73" s="123">
        <v>773</v>
      </c>
      <c r="G73" s="123">
        <v>540</v>
      </c>
      <c r="H73" s="123">
        <v>390</v>
      </c>
      <c r="I73" s="123">
        <v>253</v>
      </c>
      <c r="J73" s="123">
        <v>599</v>
      </c>
      <c r="K73" s="123">
        <v>402</v>
      </c>
      <c r="L73" s="123">
        <v>425</v>
      </c>
      <c r="M73" s="123">
        <v>695</v>
      </c>
      <c r="N73" s="124">
        <f t="shared" si="37"/>
        <v>5826</v>
      </c>
    </row>
    <row r="74" spans="1:44" hidden="1"/>
    <row r="75" spans="1:44" hidden="1">
      <c r="A75" s="11" t="s">
        <v>164</v>
      </c>
      <c r="B75" s="11">
        <f t="shared" ref="B75:J75" si="38">B76-B77</f>
        <v>8973</v>
      </c>
      <c r="C75" s="11">
        <f t="shared" si="38"/>
        <v>9149</v>
      </c>
      <c r="D75" s="11">
        <f t="shared" si="38"/>
        <v>9538</v>
      </c>
      <c r="E75" s="11">
        <f t="shared" si="38"/>
        <v>8352</v>
      </c>
      <c r="F75" s="11">
        <f t="shared" si="38"/>
        <v>8632</v>
      </c>
      <c r="G75" s="11">
        <f t="shared" si="38"/>
        <v>7364</v>
      </c>
      <c r="H75" s="11">
        <f t="shared" si="38"/>
        <v>6342</v>
      </c>
      <c r="I75" s="11">
        <f t="shared" si="38"/>
        <v>3494</v>
      </c>
      <c r="J75" s="11">
        <f t="shared" si="38"/>
        <v>6210</v>
      </c>
      <c r="K75" s="11">
        <f>K76-K77</f>
        <v>6857</v>
      </c>
      <c r="L75" s="11">
        <f t="shared" ref="L75:M75" si="39">L76-L77</f>
        <v>6317</v>
      </c>
      <c r="M75" s="11">
        <f t="shared" si="39"/>
        <v>5263</v>
      </c>
      <c r="N75" s="100">
        <f>SUM(B75:M75)</f>
        <v>86491</v>
      </c>
    </row>
    <row r="76" spans="1:44" hidden="1">
      <c r="A76" s="106" t="s">
        <v>44</v>
      </c>
      <c r="B76" s="249">
        <v>9183</v>
      </c>
      <c r="C76" s="249">
        <v>9394</v>
      </c>
      <c r="D76" s="249">
        <v>9907</v>
      </c>
      <c r="E76" s="106">
        <v>8661</v>
      </c>
      <c r="F76" s="249">
        <v>9040</v>
      </c>
      <c r="G76" s="249">
        <v>7868</v>
      </c>
      <c r="H76" s="249">
        <v>6640</v>
      </c>
      <c r="I76" s="249">
        <v>3680</v>
      </c>
      <c r="J76" s="249">
        <v>6657</v>
      </c>
      <c r="K76" s="249">
        <v>7390</v>
      </c>
      <c r="L76" s="249">
        <v>6791</v>
      </c>
      <c r="M76" s="249">
        <v>5739</v>
      </c>
      <c r="N76" s="122">
        <f t="shared" ref="N76:N77" si="40">SUM(B76:M76)</f>
        <v>90950</v>
      </c>
    </row>
    <row r="77" spans="1:44" hidden="1">
      <c r="A77" s="123" t="s">
        <v>155</v>
      </c>
      <c r="B77" s="306">
        <v>210</v>
      </c>
      <c r="C77" s="306">
        <v>245</v>
      </c>
      <c r="D77" s="306">
        <v>369</v>
      </c>
      <c r="E77" s="306">
        <v>309</v>
      </c>
      <c r="F77" s="306">
        <v>408</v>
      </c>
      <c r="G77" s="306">
        <v>504</v>
      </c>
      <c r="H77" s="306">
        <v>298</v>
      </c>
      <c r="I77" s="306">
        <v>186</v>
      </c>
      <c r="J77" s="306">
        <v>447</v>
      </c>
      <c r="K77" s="306">
        <v>533</v>
      </c>
      <c r="L77" s="306">
        <v>474</v>
      </c>
      <c r="M77" s="306">
        <v>476</v>
      </c>
      <c r="N77" s="124">
        <f t="shared" si="40"/>
        <v>4459</v>
      </c>
    </row>
    <row r="78" spans="1:44" hidden="1"/>
    <row r="79" spans="1:44" ht="13.8" hidden="1">
      <c r="A79" s="123" t="s">
        <v>154</v>
      </c>
      <c r="B79" s="94"/>
      <c r="C79" s="94"/>
      <c r="D79" s="94"/>
      <c r="E79" s="94"/>
      <c r="F79" s="94"/>
      <c r="G79" s="94"/>
      <c r="H79" s="94"/>
    </row>
    <row r="80" spans="1:44" hidden="1">
      <c r="A80" s="106" t="s">
        <v>127</v>
      </c>
    </row>
    <row r="81" spans="1:1" hidden="1">
      <c r="A81" s="106" t="s">
        <v>127</v>
      </c>
    </row>
  </sheetData>
  <mergeCells count="4">
    <mergeCell ref="Q11:X11"/>
    <mergeCell ref="A12:G12"/>
    <mergeCell ref="Q12:X12"/>
    <mergeCell ref="A14:F14"/>
  </mergeCells>
  <pageMargins left="0.70866141732283472" right="0.70866141732283472" top="0.27559055118110237" bottom="0.43307086614173229" header="0.15748031496062992" footer="0.19685039370078741"/>
  <pageSetup paperSize="9" scale="68" orientation="landscape" r:id="rId1"/>
  <headerFooter>
    <oddFooter>&amp;L&amp;"Trebuchet MS,Grassetto"&amp;14ANFIA - Studi e statistiche</oddFooter>
  </headerFooter>
  <colBreaks count="1" manualBreakCount="1">
    <brk id="16" max="1048575" man="1"/>
  </colBreaks>
  <ignoredErrors>
    <ignoredError sqref="AE17 AE9:AE16 AE65:AE1048576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6:J58"/>
  <sheetViews>
    <sheetView showGridLines="0" zoomScaleNormal="100" workbookViewId="0"/>
  </sheetViews>
  <sheetFormatPr defaultColWidth="9.33203125" defaultRowHeight="14.4"/>
  <cols>
    <col min="1" max="1" width="27" style="130" customWidth="1"/>
    <col min="2" max="2" width="11.6640625" style="130" customWidth="1"/>
    <col min="3" max="3" width="5.6640625" style="130" bestFit="1" customWidth="1"/>
    <col min="4" max="4" width="11.6640625" style="130" customWidth="1"/>
    <col min="5" max="5" width="5.6640625" style="130" customWidth="1"/>
    <col min="6" max="6" width="11.5546875" style="130" bestFit="1" customWidth="1"/>
    <col min="7" max="7" width="5.6640625" style="130" bestFit="1" customWidth="1"/>
    <col min="8" max="8" width="10.77734375" style="130" customWidth="1"/>
    <col min="9" max="9" width="5.6640625" style="130" bestFit="1" customWidth="1"/>
    <col min="10" max="16384" width="9.33203125" style="130"/>
  </cols>
  <sheetData>
    <row r="6" spans="1:10" s="125" customFormat="1" ht="11.4"/>
    <row r="7" spans="1:10" s="127" customFormat="1" ht="16.2">
      <c r="A7" s="142" t="s">
        <v>132</v>
      </c>
      <c r="B7" s="126"/>
      <c r="C7" s="126"/>
      <c r="D7" s="126"/>
      <c r="E7" s="126"/>
    </row>
    <row r="8" spans="1:10" s="127" customFormat="1" ht="16.2">
      <c r="A8" s="177" t="s">
        <v>133</v>
      </c>
      <c r="B8" s="126"/>
      <c r="C8" s="126"/>
      <c r="D8" s="126"/>
      <c r="E8" s="126"/>
    </row>
    <row r="10" spans="1:10" ht="15">
      <c r="A10" s="182" t="s">
        <v>134</v>
      </c>
      <c r="B10" s="129"/>
      <c r="C10" s="129"/>
    </row>
    <row r="11" spans="1:10">
      <c r="A11" s="131"/>
      <c r="B11" s="131"/>
      <c r="C11" s="131"/>
    </row>
    <row r="12" spans="1:10" ht="15">
      <c r="A12" s="132"/>
      <c r="B12" s="398" t="str">
        <f>'032024'!B14:E14</f>
        <v>MARZO</v>
      </c>
      <c r="C12" s="399"/>
      <c r="D12" s="399"/>
      <c r="E12" s="400"/>
      <c r="F12" s="398" t="s">
        <v>246</v>
      </c>
      <c r="G12" s="399"/>
      <c r="H12" s="399"/>
      <c r="I12" s="400"/>
      <c r="J12" s="144" t="s">
        <v>66</v>
      </c>
    </row>
    <row r="13" spans="1:10" ht="15">
      <c r="A13" s="132"/>
      <c r="B13" s="401" t="str">
        <f>'032024'!B15:E15</f>
        <v>MARCH</v>
      </c>
      <c r="C13" s="390"/>
      <c r="D13" s="390"/>
      <c r="E13" s="391"/>
      <c r="F13" s="401" t="s">
        <v>247</v>
      </c>
      <c r="G13" s="390"/>
      <c r="H13" s="390"/>
      <c r="I13" s="391"/>
      <c r="J13" s="145" t="s">
        <v>75</v>
      </c>
    </row>
    <row r="14" spans="1:10" ht="15">
      <c r="A14" s="183" t="s">
        <v>136</v>
      </c>
      <c r="B14" s="146">
        <v>2024</v>
      </c>
      <c r="C14" s="206" t="s">
        <v>69</v>
      </c>
      <c r="D14" s="146">
        <f>'032024'!D16</f>
        <v>2023</v>
      </c>
      <c r="E14" s="206" t="s">
        <v>69</v>
      </c>
      <c r="F14" s="146">
        <v>2024</v>
      </c>
      <c r="G14" s="261" t="s">
        <v>69</v>
      </c>
      <c r="H14" s="146">
        <v>2023</v>
      </c>
      <c r="I14" s="261" t="s">
        <v>69</v>
      </c>
      <c r="J14" s="147" t="s">
        <v>234</v>
      </c>
    </row>
    <row r="15" spans="1:10" ht="15">
      <c r="A15" s="321" t="s">
        <v>142</v>
      </c>
      <c r="B15" s="195">
        <v>98896</v>
      </c>
      <c r="C15" s="196">
        <v>20.54</v>
      </c>
      <c r="D15" s="195">
        <v>104516</v>
      </c>
      <c r="E15" s="196">
        <v>21.32</v>
      </c>
      <c r="F15" s="342">
        <v>293887</v>
      </c>
      <c r="G15" s="189">
        <v>61.03</v>
      </c>
      <c r="H15" s="326">
        <v>277963</v>
      </c>
      <c r="I15" s="189">
        <v>56.71</v>
      </c>
      <c r="J15" s="196">
        <v>5.7288200228087911</v>
      </c>
    </row>
    <row r="16" spans="1:10" ht="15">
      <c r="A16" s="187" t="s">
        <v>62</v>
      </c>
      <c r="B16" s="188">
        <v>37753</v>
      </c>
      <c r="C16" s="189">
        <v>7.84</v>
      </c>
      <c r="D16" s="190">
        <v>37091</v>
      </c>
      <c r="E16" s="189">
        <v>7.57</v>
      </c>
      <c r="F16" s="188">
        <v>109816</v>
      </c>
      <c r="G16" s="189">
        <v>22.81</v>
      </c>
      <c r="H16" s="192">
        <v>98009</v>
      </c>
      <c r="I16" s="189">
        <v>20</v>
      </c>
      <c r="J16" s="189">
        <v>12.046852840045302</v>
      </c>
    </row>
    <row r="17" spans="1:10" ht="15">
      <c r="A17" s="322" t="s">
        <v>45</v>
      </c>
      <c r="B17" s="188">
        <v>28914</v>
      </c>
      <c r="C17" s="189">
        <v>6</v>
      </c>
      <c r="D17" s="190">
        <v>31508</v>
      </c>
      <c r="E17" s="189">
        <v>6.43</v>
      </c>
      <c r="F17" s="134">
        <v>85750</v>
      </c>
      <c r="G17" s="227">
        <v>17.809999999999999</v>
      </c>
      <c r="H17" s="136">
        <v>82654</v>
      </c>
      <c r="I17" s="189">
        <v>16.86</v>
      </c>
      <c r="J17" s="189">
        <v>3.7457352336245071</v>
      </c>
    </row>
    <row r="18" spans="1:10" ht="15">
      <c r="A18" s="133" t="s">
        <v>42</v>
      </c>
      <c r="B18" s="134">
        <v>23827</v>
      </c>
      <c r="C18" s="135">
        <v>4.95</v>
      </c>
      <c r="D18" s="138">
        <v>24772</v>
      </c>
      <c r="E18" s="189">
        <v>5.05</v>
      </c>
      <c r="F18" s="188">
        <v>69290</v>
      </c>
      <c r="G18" s="189">
        <v>14.39</v>
      </c>
      <c r="H18" s="190">
        <v>64844</v>
      </c>
      <c r="I18" s="135">
        <v>13.23</v>
      </c>
      <c r="J18" s="135">
        <v>6.856455493183641</v>
      </c>
    </row>
    <row r="19" spans="1:10" ht="15">
      <c r="A19" s="187" t="s">
        <v>51</v>
      </c>
      <c r="B19" s="188">
        <v>23328</v>
      </c>
      <c r="C19" s="189">
        <v>4.84</v>
      </c>
      <c r="D19" s="190">
        <v>24317</v>
      </c>
      <c r="E19" s="135">
        <v>4.96</v>
      </c>
      <c r="F19" s="191">
        <v>68604</v>
      </c>
      <c r="G19" s="189">
        <v>14.25</v>
      </c>
      <c r="H19" s="190">
        <v>64922</v>
      </c>
      <c r="I19" s="189">
        <v>13.25</v>
      </c>
      <c r="J19" s="189">
        <v>5.6714210899232924</v>
      </c>
    </row>
    <row r="20" spans="1:10" ht="15">
      <c r="A20" s="187" t="s">
        <v>55</v>
      </c>
      <c r="B20" s="191">
        <v>22807</v>
      </c>
      <c r="C20" s="189">
        <v>4.74</v>
      </c>
      <c r="D20" s="190">
        <v>21163</v>
      </c>
      <c r="E20" s="189">
        <v>4.32</v>
      </c>
      <c r="F20" s="188">
        <v>67879</v>
      </c>
      <c r="G20" s="189">
        <v>14.1</v>
      </c>
      <c r="H20" s="190">
        <v>54504</v>
      </c>
      <c r="I20" s="189">
        <v>11.12</v>
      </c>
      <c r="J20" s="189">
        <v>24.539483340672245</v>
      </c>
    </row>
    <row r="21" spans="1:10" ht="15">
      <c r="A21" s="187" t="s">
        <v>56</v>
      </c>
      <c r="B21" s="188">
        <v>21947</v>
      </c>
      <c r="C21" s="189">
        <v>4.5599999999999996</v>
      </c>
      <c r="D21" s="190">
        <v>21740</v>
      </c>
      <c r="E21" s="189">
        <v>4.4400000000000004</v>
      </c>
      <c r="F21" s="134">
        <v>65717</v>
      </c>
      <c r="G21" s="135">
        <v>13.65</v>
      </c>
      <c r="H21" s="136">
        <v>57417</v>
      </c>
      <c r="I21" s="135">
        <v>11.71</v>
      </c>
      <c r="J21" s="135">
        <v>14.455649023808279</v>
      </c>
    </row>
    <row r="22" spans="1:10" ht="15">
      <c r="A22" s="187" t="s">
        <v>54</v>
      </c>
      <c r="B22" s="188">
        <v>21729</v>
      </c>
      <c r="C22" s="189">
        <v>4.51</v>
      </c>
      <c r="D22" s="190">
        <v>23554</v>
      </c>
      <c r="E22" s="189">
        <v>4.8099999999999996</v>
      </c>
      <c r="F22" s="188">
        <v>64772</v>
      </c>
      <c r="G22" s="189">
        <v>13.45</v>
      </c>
      <c r="H22" s="192">
        <v>63170</v>
      </c>
      <c r="I22" s="189">
        <v>12.89</v>
      </c>
      <c r="J22" s="189">
        <v>2.5360139306632896</v>
      </c>
    </row>
    <row r="23" spans="1:10" ht="15">
      <c r="A23" s="187" t="s">
        <v>44</v>
      </c>
      <c r="B23" s="188">
        <v>20669</v>
      </c>
      <c r="C23" s="189">
        <v>4.29</v>
      </c>
      <c r="D23" s="192">
        <v>20456</v>
      </c>
      <c r="E23" s="135">
        <v>4.17</v>
      </c>
      <c r="F23" s="188">
        <v>62099</v>
      </c>
      <c r="G23" s="189">
        <v>12.9</v>
      </c>
      <c r="H23" s="192">
        <v>53453</v>
      </c>
      <c r="I23" s="189">
        <v>10.91</v>
      </c>
      <c r="J23" s="189">
        <v>16.174957439245691</v>
      </c>
    </row>
    <row r="24" spans="1:10" ht="15">
      <c r="A24" s="133" t="s">
        <v>43</v>
      </c>
      <c r="B24" s="134">
        <v>19645</v>
      </c>
      <c r="C24" s="227">
        <v>4.08</v>
      </c>
      <c r="D24" s="340">
        <v>19904</v>
      </c>
      <c r="E24" s="189">
        <v>4.0599999999999996</v>
      </c>
      <c r="F24" s="188">
        <v>57578</v>
      </c>
      <c r="G24" s="189">
        <v>11.96</v>
      </c>
      <c r="H24" s="341">
        <v>52924</v>
      </c>
      <c r="I24" s="189">
        <v>10.8</v>
      </c>
      <c r="J24" s="189">
        <v>8.7937419696168089</v>
      </c>
    </row>
    <row r="25" spans="1:10" ht="15">
      <c r="A25" s="187" t="s">
        <v>61</v>
      </c>
      <c r="B25" s="191">
        <v>18732</v>
      </c>
      <c r="C25" s="189">
        <v>3.89</v>
      </c>
      <c r="D25" s="341">
        <v>18845</v>
      </c>
      <c r="E25" s="189">
        <v>3.84</v>
      </c>
      <c r="F25" s="188">
        <v>55341</v>
      </c>
      <c r="G25" s="189">
        <v>11.49</v>
      </c>
      <c r="H25" s="341">
        <v>50144</v>
      </c>
      <c r="I25" s="189">
        <v>10.23</v>
      </c>
      <c r="J25" s="189">
        <v>10.364151244416082</v>
      </c>
    </row>
    <row r="26" spans="1:10" ht="15">
      <c r="A26" s="187" t="s">
        <v>147</v>
      </c>
      <c r="B26" s="191">
        <v>18901</v>
      </c>
      <c r="C26" s="189">
        <v>3.93</v>
      </c>
      <c r="D26" s="190">
        <v>17660</v>
      </c>
      <c r="E26" s="189">
        <v>3.6</v>
      </c>
      <c r="F26" s="188">
        <v>54943</v>
      </c>
      <c r="G26" s="189">
        <v>11.41</v>
      </c>
      <c r="H26" s="190">
        <v>48106</v>
      </c>
      <c r="I26" s="189">
        <v>9.81</v>
      </c>
      <c r="J26" s="189">
        <v>14.212364362033842</v>
      </c>
    </row>
    <row r="27" spans="1:10" ht="15">
      <c r="A27" s="187" t="s">
        <v>226</v>
      </c>
      <c r="B27" s="188">
        <v>13584</v>
      </c>
      <c r="C27" s="189">
        <v>2.82</v>
      </c>
      <c r="D27" s="192">
        <v>12748</v>
      </c>
      <c r="E27" s="189">
        <v>2.6</v>
      </c>
      <c r="F27" s="188">
        <v>39208</v>
      </c>
      <c r="G27" s="189">
        <v>8.14</v>
      </c>
      <c r="H27" s="190">
        <v>32440</v>
      </c>
      <c r="I27" s="135">
        <v>6.62</v>
      </c>
      <c r="J27" s="135">
        <v>20.863131935881629</v>
      </c>
    </row>
    <row r="28" spans="1:10" ht="15">
      <c r="A28" s="187" t="s">
        <v>41</v>
      </c>
      <c r="B28" s="188">
        <v>12538</v>
      </c>
      <c r="C28" s="189">
        <v>2.6</v>
      </c>
      <c r="D28" s="190">
        <v>13470</v>
      </c>
      <c r="E28" s="189">
        <v>2.75</v>
      </c>
      <c r="F28" s="188">
        <v>36778</v>
      </c>
      <c r="G28" s="189">
        <v>7.64</v>
      </c>
      <c r="H28" s="190">
        <v>34813</v>
      </c>
      <c r="I28" s="189">
        <v>7.1</v>
      </c>
      <c r="J28" s="189">
        <v>5.6444431677821507</v>
      </c>
    </row>
    <row r="29" spans="1:10" ht="15">
      <c r="A29" s="133" t="s">
        <v>53</v>
      </c>
      <c r="B29" s="134">
        <v>11871</v>
      </c>
      <c r="C29" s="135">
        <v>2.4700000000000002</v>
      </c>
      <c r="D29" s="136">
        <v>11626</v>
      </c>
      <c r="E29" s="189">
        <v>2.37</v>
      </c>
      <c r="F29" s="134">
        <v>34069</v>
      </c>
      <c r="G29" s="135">
        <v>7.08</v>
      </c>
      <c r="H29" s="138">
        <v>30100</v>
      </c>
      <c r="I29" s="189">
        <v>6.14</v>
      </c>
      <c r="J29" s="189">
        <v>13.186046511627907</v>
      </c>
    </row>
    <row r="30" spans="1:10" ht="15">
      <c r="A30" s="187" t="s">
        <v>59</v>
      </c>
      <c r="B30" s="188">
        <v>9458</v>
      </c>
      <c r="C30" s="189">
        <v>1.96</v>
      </c>
      <c r="D30" s="190">
        <v>10282</v>
      </c>
      <c r="E30" s="189">
        <v>2.1</v>
      </c>
      <c r="F30" s="188">
        <v>27619</v>
      </c>
      <c r="G30" s="189">
        <v>5.74</v>
      </c>
      <c r="H30" s="192">
        <v>28019</v>
      </c>
      <c r="I30" s="189">
        <v>5.72</v>
      </c>
      <c r="J30" s="189">
        <v>-1.4276026981690995</v>
      </c>
    </row>
    <row r="31" spans="1:10" ht="15">
      <c r="A31" s="133" t="s">
        <v>104</v>
      </c>
      <c r="B31" s="137">
        <v>8782</v>
      </c>
      <c r="C31" s="135">
        <v>1.82</v>
      </c>
      <c r="D31" s="136">
        <v>10167</v>
      </c>
      <c r="E31" s="189">
        <v>2.0699999999999998</v>
      </c>
      <c r="F31" s="134">
        <v>25808</v>
      </c>
      <c r="G31" s="135">
        <v>5.36</v>
      </c>
      <c r="H31" s="136">
        <v>26910</v>
      </c>
      <c r="I31" s="189">
        <v>5.49</v>
      </c>
      <c r="J31" s="189">
        <v>-4.0951319212188775</v>
      </c>
    </row>
    <row r="32" spans="1:10" ht="15">
      <c r="A32" s="187" t="s">
        <v>47</v>
      </c>
      <c r="B32" s="188">
        <v>8132</v>
      </c>
      <c r="C32" s="189">
        <v>1.69</v>
      </c>
      <c r="D32" s="192">
        <v>8237</v>
      </c>
      <c r="E32" s="189">
        <v>1.68</v>
      </c>
      <c r="F32" s="188">
        <v>23722</v>
      </c>
      <c r="G32" s="189">
        <v>4.93</v>
      </c>
      <c r="H32" s="190">
        <v>21487</v>
      </c>
      <c r="I32" s="189">
        <v>4.38</v>
      </c>
      <c r="J32" s="189">
        <v>10.401638199841765</v>
      </c>
    </row>
    <row r="33" spans="1:10" ht="15">
      <c r="A33" s="187" t="s">
        <v>95</v>
      </c>
      <c r="B33" s="188">
        <v>7760</v>
      </c>
      <c r="C33" s="189">
        <v>1.61</v>
      </c>
      <c r="D33" s="190">
        <v>7986</v>
      </c>
      <c r="E33" s="189">
        <v>1.63</v>
      </c>
      <c r="F33" s="188">
        <v>22490</v>
      </c>
      <c r="G33" s="189">
        <v>4.67</v>
      </c>
      <c r="H33" s="190">
        <v>21371</v>
      </c>
      <c r="I33" s="189">
        <v>4.3600000000000003</v>
      </c>
      <c r="J33" s="189">
        <v>5.2360675681998972</v>
      </c>
    </row>
    <row r="34" spans="1:10" ht="15">
      <c r="A34" s="187" t="s">
        <v>48</v>
      </c>
      <c r="B34" s="188">
        <v>6367</v>
      </c>
      <c r="C34" s="189">
        <v>1.32</v>
      </c>
      <c r="D34" s="192">
        <v>6059</v>
      </c>
      <c r="E34" s="189">
        <v>1.24</v>
      </c>
      <c r="F34" s="188">
        <v>18433</v>
      </c>
      <c r="G34" s="189">
        <v>3.83</v>
      </c>
      <c r="H34" s="192">
        <v>16035</v>
      </c>
      <c r="I34" s="189">
        <v>3.27</v>
      </c>
      <c r="J34" s="189">
        <v>14.954786404739632</v>
      </c>
    </row>
    <row r="35" spans="1:10" ht="15">
      <c r="A35" s="187" t="s">
        <v>107</v>
      </c>
      <c r="B35" s="188">
        <v>6085</v>
      </c>
      <c r="C35" s="189">
        <v>1.26</v>
      </c>
      <c r="D35" s="190">
        <v>6206</v>
      </c>
      <c r="E35" s="189">
        <v>1.27</v>
      </c>
      <c r="F35" s="134">
        <v>17812</v>
      </c>
      <c r="G35" s="135">
        <v>3.7</v>
      </c>
      <c r="H35" s="136">
        <v>15851</v>
      </c>
      <c r="I35" s="189">
        <v>3.23</v>
      </c>
      <c r="J35" s="189">
        <v>12.37145921392972</v>
      </c>
    </row>
    <row r="36" spans="1:10" ht="15">
      <c r="A36" s="187" t="s">
        <v>60</v>
      </c>
      <c r="B36" s="188">
        <v>5919</v>
      </c>
      <c r="C36" s="189">
        <v>1.23</v>
      </c>
      <c r="D36" s="192">
        <v>5989</v>
      </c>
      <c r="E36" s="189">
        <v>1.22</v>
      </c>
      <c r="F36" s="188">
        <v>17359</v>
      </c>
      <c r="G36" s="189">
        <v>3.6</v>
      </c>
      <c r="H36" s="192">
        <v>16074</v>
      </c>
      <c r="I36" s="189">
        <v>3.28</v>
      </c>
      <c r="J36" s="189">
        <v>7.994276471320144</v>
      </c>
    </row>
    <row r="37" spans="1:10" ht="15">
      <c r="A37" s="187" t="s">
        <v>49</v>
      </c>
      <c r="B37" s="188">
        <v>5610</v>
      </c>
      <c r="C37" s="189">
        <v>1.17</v>
      </c>
      <c r="D37" s="190">
        <v>5826</v>
      </c>
      <c r="E37" s="189">
        <v>1.19</v>
      </c>
      <c r="F37" s="188">
        <v>16439</v>
      </c>
      <c r="G37" s="189">
        <v>3.41</v>
      </c>
      <c r="H37" s="190">
        <v>15050</v>
      </c>
      <c r="I37" s="189">
        <v>3.07</v>
      </c>
      <c r="J37" s="189">
        <v>9.2292358803986705</v>
      </c>
    </row>
    <row r="38" spans="1:10" ht="15">
      <c r="A38" s="187" t="s">
        <v>57</v>
      </c>
      <c r="B38" s="188">
        <v>4156</v>
      </c>
      <c r="C38" s="189">
        <v>0.86</v>
      </c>
      <c r="D38" s="190">
        <v>4587</v>
      </c>
      <c r="E38" s="189">
        <v>0.94</v>
      </c>
      <c r="F38" s="188">
        <v>12374</v>
      </c>
      <c r="G38" s="189">
        <v>2.57</v>
      </c>
      <c r="H38" s="190">
        <v>12516</v>
      </c>
      <c r="I38" s="135">
        <v>2.5499999999999998</v>
      </c>
      <c r="J38" s="135">
        <v>-1.1345477788430809</v>
      </c>
    </row>
    <row r="39" spans="1:10" ht="15">
      <c r="A39" s="187" t="s">
        <v>63</v>
      </c>
      <c r="B39" s="188">
        <v>4175</v>
      </c>
      <c r="C39" s="189">
        <v>0.87</v>
      </c>
      <c r="D39" s="190">
        <v>3967</v>
      </c>
      <c r="E39" s="189">
        <v>0.81</v>
      </c>
      <c r="F39" s="188">
        <v>12238</v>
      </c>
      <c r="G39" s="189">
        <v>2.54</v>
      </c>
      <c r="H39" s="192">
        <v>10790</v>
      </c>
      <c r="I39" s="189">
        <v>2.2000000000000002</v>
      </c>
      <c r="J39" s="189">
        <v>13.419833178869323</v>
      </c>
    </row>
    <row r="40" spans="1:10" ht="15">
      <c r="A40" s="133" t="s">
        <v>58</v>
      </c>
      <c r="B40" s="134">
        <v>3746</v>
      </c>
      <c r="C40" s="135">
        <v>0.78</v>
      </c>
      <c r="D40" s="136">
        <v>3641</v>
      </c>
      <c r="E40" s="227">
        <v>0.74</v>
      </c>
      <c r="F40" s="188">
        <v>11661</v>
      </c>
      <c r="G40" s="189">
        <v>2.42</v>
      </c>
      <c r="H40" s="190">
        <v>9750</v>
      </c>
      <c r="I40" s="189">
        <v>1.99</v>
      </c>
      <c r="J40" s="189">
        <v>19.600000000000001</v>
      </c>
    </row>
    <row r="41" spans="1:10" ht="15">
      <c r="A41" s="133" t="s">
        <v>108</v>
      </c>
      <c r="B41" s="134">
        <v>3135</v>
      </c>
      <c r="C41" s="135">
        <v>0.65</v>
      </c>
      <c r="D41" s="136">
        <v>3073</v>
      </c>
      <c r="E41" s="227">
        <v>0.63</v>
      </c>
      <c r="F41" s="188">
        <v>8745</v>
      </c>
      <c r="G41" s="189">
        <v>1.82</v>
      </c>
      <c r="H41" s="190">
        <v>7757</v>
      </c>
      <c r="I41" s="189">
        <v>1.58</v>
      </c>
      <c r="J41" s="189">
        <v>12.736882815521465</v>
      </c>
    </row>
    <row r="42" spans="1:10" ht="15">
      <c r="A42" s="133" t="s">
        <v>50</v>
      </c>
      <c r="B42" s="134">
        <v>2438</v>
      </c>
      <c r="C42" s="135">
        <v>0.51</v>
      </c>
      <c r="D42" s="136">
        <v>2442</v>
      </c>
      <c r="E42" s="227">
        <v>0.5</v>
      </c>
      <c r="F42" s="188">
        <v>6977</v>
      </c>
      <c r="G42" s="189">
        <v>1.45</v>
      </c>
      <c r="H42" s="190">
        <v>6192</v>
      </c>
      <c r="I42" s="189">
        <v>1.26</v>
      </c>
      <c r="J42" s="189">
        <v>12.67764857881137</v>
      </c>
    </row>
    <row r="43" spans="1:10" ht="15">
      <c r="A43" s="133" t="s">
        <v>160</v>
      </c>
      <c r="B43" s="134">
        <v>2214</v>
      </c>
      <c r="C43" s="135">
        <v>0.46</v>
      </c>
      <c r="D43" s="136">
        <v>848</v>
      </c>
      <c r="E43" s="227">
        <v>0.17</v>
      </c>
      <c r="F43" s="188">
        <v>5369</v>
      </c>
      <c r="G43" s="189">
        <v>1.1100000000000001</v>
      </c>
      <c r="H43" s="190">
        <v>2174</v>
      </c>
      <c r="I43" s="189">
        <v>0.44</v>
      </c>
      <c r="J43" s="189">
        <v>146.9641214351426</v>
      </c>
    </row>
    <row r="44" spans="1:10" ht="15">
      <c r="A44" s="187" t="s">
        <v>46</v>
      </c>
      <c r="B44" s="188">
        <v>1698</v>
      </c>
      <c r="C44" s="189">
        <v>0.35</v>
      </c>
      <c r="D44" s="190">
        <v>1689</v>
      </c>
      <c r="E44" s="135">
        <v>0.34</v>
      </c>
      <c r="F44" s="191">
        <v>4985</v>
      </c>
      <c r="G44" s="189">
        <v>1.04</v>
      </c>
      <c r="H44" s="190">
        <v>4387</v>
      </c>
      <c r="I44" s="189">
        <v>0.9</v>
      </c>
      <c r="J44" s="189">
        <v>13.631183040802371</v>
      </c>
    </row>
    <row r="45" spans="1:10" ht="15">
      <c r="A45" s="187" t="s">
        <v>52</v>
      </c>
      <c r="B45" s="188">
        <v>1663</v>
      </c>
      <c r="C45" s="189">
        <v>0.35</v>
      </c>
      <c r="D45" s="190">
        <v>1688</v>
      </c>
      <c r="E45" s="189">
        <v>0.34</v>
      </c>
      <c r="F45" s="188">
        <v>4823</v>
      </c>
      <c r="G45" s="189">
        <v>1</v>
      </c>
      <c r="H45" s="190">
        <v>4445</v>
      </c>
      <c r="I45" s="189">
        <v>0.91</v>
      </c>
      <c r="J45" s="189">
        <v>8.5039370078740166</v>
      </c>
    </row>
    <row r="46" spans="1:10" ht="15">
      <c r="A46" s="187" t="s">
        <v>94</v>
      </c>
      <c r="B46" s="188">
        <v>1474</v>
      </c>
      <c r="C46" s="189">
        <v>0.31</v>
      </c>
      <c r="D46" s="190">
        <v>1644</v>
      </c>
      <c r="E46" s="135">
        <v>0.34</v>
      </c>
      <c r="F46" s="188">
        <v>4350</v>
      </c>
      <c r="G46" s="189">
        <v>0.9</v>
      </c>
      <c r="H46" s="190">
        <v>4264</v>
      </c>
      <c r="I46" s="189">
        <v>0.87</v>
      </c>
      <c r="J46" s="189">
        <v>2.0168855534709191</v>
      </c>
    </row>
    <row r="47" spans="1:10" ht="15">
      <c r="A47" s="187" t="s">
        <v>109</v>
      </c>
      <c r="B47" s="188">
        <v>797</v>
      </c>
      <c r="C47" s="189">
        <v>0.17</v>
      </c>
      <c r="D47" s="190">
        <v>798</v>
      </c>
      <c r="E47" s="135">
        <v>0.16</v>
      </c>
      <c r="F47" s="188">
        <v>2286</v>
      </c>
      <c r="G47" s="189">
        <v>0.47</v>
      </c>
      <c r="H47" s="190">
        <v>2045</v>
      </c>
      <c r="I47" s="135">
        <v>0.42</v>
      </c>
      <c r="J47" s="135">
        <v>11.78484107579462</v>
      </c>
    </row>
    <row r="48" spans="1:10" ht="15">
      <c r="A48" s="187" t="s">
        <v>65</v>
      </c>
      <c r="B48" s="188">
        <v>826</v>
      </c>
      <c r="C48" s="189">
        <v>0.17</v>
      </c>
      <c r="D48" s="190">
        <v>860</v>
      </c>
      <c r="E48" s="189">
        <v>0.18</v>
      </c>
      <c r="F48" s="188">
        <v>2251</v>
      </c>
      <c r="G48" s="189">
        <v>0.47</v>
      </c>
      <c r="H48" s="190">
        <v>2107</v>
      </c>
      <c r="I48" s="189">
        <v>0.43</v>
      </c>
      <c r="J48" s="189">
        <v>6.8343616516373995</v>
      </c>
    </row>
    <row r="49" spans="1:10" ht="15">
      <c r="A49" s="133" t="s">
        <v>225</v>
      </c>
      <c r="B49" s="134">
        <v>627</v>
      </c>
      <c r="C49" s="135">
        <v>0.13</v>
      </c>
      <c r="D49" s="136">
        <v>115</v>
      </c>
      <c r="E49" s="189">
        <v>0.02</v>
      </c>
      <c r="F49" s="188">
        <v>2020</v>
      </c>
      <c r="G49" s="189">
        <v>0.42</v>
      </c>
      <c r="H49" s="136">
        <v>312</v>
      </c>
      <c r="I49" s="189">
        <v>0.06</v>
      </c>
      <c r="J49" s="189">
        <v>547.43589743589746</v>
      </c>
    </row>
    <row r="50" spans="1:10" ht="15">
      <c r="A50" s="187" t="s">
        <v>180</v>
      </c>
      <c r="B50" s="188">
        <v>731</v>
      </c>
      <c r="C50" s="189">
        <v>0.15</v>
      </c>
      <c r="D50" s="192">
        <v>300</v>
      </c>
      <c r="E50" s="189">
        <v>0.06</v>
      </c>
      <c r="F50" s="188">
        <v>1962</v>
      </c>
      <c r="G50" s="189">
        <v>0.41</v>
      </c>
      <c r="H50" s="190">
        <v>905</v>
      </c>
      <c r="I50" s="189">
        <v>0.18</v>
      </c>
      <c r="J50" s="189">
        <v>116.79558011049724</v>
      </c>
    </row>
    <row r="51" spans="1:10" ht="15">
      <c r="A51" s="187" t="s">
        <v>152</v>
      </c>
      <c r="B51" s="188">
        <v>412</v>
      </c>
      <c r="C51" s="189">
        <v>0.09</v>
      </c>
      <c r="D51" s="360">
        <v>271</v>
      </c>
      <c r="E51" s="189">
        <v>0.06</v>
      </c>
      <c r="F51" s="137">
        <v>1024</v>
      </c>
      <c r="G51" s="135">
        <v>0.21</v>
      </c>
      <c r="H51" s="361">
        <v>765</v>
      </c>
      <c r="I51" s="135">
        <v>0.16</v>
      </c>
      <c r="J51" s="327">
        <v>33.856209150326798</v>
      </c>
    </row>
    <row r="52" spans="1:10" ht="15">
      <c r="A52" s="226" t="s">
        <v>227</v>
      </c>
      <c r="B52" s="188">
        <v>185</v>
      </c>
      <c r="C52" s="189">
        <v>0.04</v>
      </c>
      <c r="D52" s="190">
        <v>89</v>
      </c>
      <c r="E52" s="189">
        <v>0.02</v>
      </c>
      <c r="F52" s="188">
        <v>480</v>
      </c>
      <c r="G52" s="189">
        <v>0.1</v>
      </c>
      <c r="H52" s="190">
        <v>936</v>
      </c>
      <c r="I52" s="227">
        <v>0.19</v>
      </c>
      <c r="J52" s="139">
        <v>-48.717948717948715</v>
      </c>
    </row>
    <row r="53" spans="1:10" ht="15">
      <c r="A53" s="140" t="s">
        <v>39</v>
      </c>
      <c r="B53" s="251">
        <f>SUM(B15:B52)</f>
        <v>481531</v>
      </c>
      <c r="C53" s="253">
        <f t="shared" ref="C53" si="0">B53/B$53*100</f>
        <v>100</v>
      </c>
      <c r="D53" s="252">
        <f>SUM(D15:D52)</f>
        <v>490134</v>
      </c>
      <c r="E53" s="253">
        <f t="shared" ref="E53" si="1">D53/D$53*100</f>
        <v>100</v>
      </c>
      <c r="F53" s="251">
        <f>SUM(F15:F52)</f>
        <v>1416958</v>
      </c>
      <c r="G53" s="253">
        <f t="shared" ref="G53" si="2">F53/F$53*100</f>
        <v>100</v>
      </c>
      <c r="H53" s="252">
        <f>SUM(H15:H52)</f>
        <v>1295605</v>
      </c>
      <c r="I53" s="253">
        <f>H53/H$53*100</f>
        <v>100</v>
      </c>
      <c r="J53" s="250">
        <f t="shared" ref="J53" si="3">(F53-H53)/H53*100</f>
        <v>9.3665121699900826</v>
      </c>
    </row>
    <row r="54" spans="1:10" ht="15">
      <c r="A54" s="319" t="s">
        <v>172</v>
      </c>
      <c r="B54" s="223"/>
      <c r="C54" s="224"/>
      <c r="D54" s="223"/>
      <c r="E54" s="224"/>
    </row>
    <row r="55" spans="1:10" ht="15">
      <c r="A55" s="225" t="s">
        <v>135</v>
      </c>
      <c r="B55" s="9"/>
      <c r="C55" s="9"/>
      <c r="D55" s="9"/>
      <c r="E55" s="9"/>
    </row>
    <row r="56" spans="1:10" ht="15">
      <c r="A56" s="225" t="s">
        <v>257</v>
      </c>
      <c r="B56" s="9"/>
      <c r="C56" s="9"/>
      <c r="D56" s="141"/>
      <c r="E56" s="9"/>
    </row>
    <row r="57" spans="1:10" ht="15">
      <c r="A57" s="62"/>
      <c r="B57" s="9"/>
      <c r="C57" s="9"/>
      <c r="D57" s="9"/>
      <c r="E57" s="9"/>
    </row>
    <row r="58" spans="1:10">
      <c r="A58" s="128"/>
    </row>
  </sheetData>
  <mergeCells count="4">
    <mergeCell ref="B12:E12"/>
    <mergeCell ref="B13:E13"/>
    <mergeCell ref="F12:I12"/>
    <mergeCell ref="F13:I13"/>
  </mergeCells>
  <printOptions verticalCentered="1"/>
  <pageMargins left="0.39370078740157483" right="0.39370078740157483" top="0.39370078740157483" bottom="0.39370078740157483" header="0" footer="0"/>
  <pageSetup paperSize="9" scale="64" orientation="portrait" horizontalDpi="4294967292" verticalDpi="96" r:id="rId1"/>
  <headerFooter alignWithMargins="0">
    <oddFooter>&amp;L&amp;"Trebuchet,Grassetto"&amp;14ANFIA - Studi e statistiche</oddFooter>
  </headerFooter>
  <ignoredErrors>
    <ignoredError sqref="C53:E53" formula="1"/>
    <ignoredError sqref="B53" formulaRange="1"/>
    <ignoredError sqref="F53:H53" formula="1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9</vt:i4>
      </vt:variant>
    </vt:vector>
  </HeadingPairs>
  <TitlesOfParts>
    <vt:vector size="18" baseType="lpstr">
      <vt:lpstr>032024</vt:lpstr>
      <vt:lpstr>Best sellers -Top 10 032024</vt:lpstr>
      <vt:lpstr>Monthly trend</vt:lpstr>
      <vt:lpstr>Monthly trend by make 2024</vt:lpstr>
      <vt:lpstr>Monthly trend by make 2023</vt:lpstr>
      <vt:lpstr>Monthly trend by make 2022</vt:lpstr>
      <vt:lpstr>Monthly trend by make 2021</vt:lpstr>
      <vt:lpstr>Monthly trend by make 2019</vt:lpstr>
      <vt:lpstr>Changes in ownership</vt:lpstr>
      <vt:lpstr>'032024'!Area_stampa</vt:lpstr>
      <vt:lpstr>'Best sellers -Top 10 032024'!Area_stampa</vt:lpstr>
      <vt:lpstr>'Changes in ownership'!Area_stampa</vt:lpstr>
      <vt:lpstr>'Monthly trend'!Area_stampa</vt:lpstr>
      <vt:lpstr>'Monthly trend by make 2019'!Area_stampa</vt:lpstr>
      <vt:lpstr>'Monthly trend by make 2021'!Area_stampa</vt:lpstr>
      <vt:lpstr>'Monthly trend by make 2022'!Area_stampa</vt:lpstr>
      <vt:lpstr>'Monthly trend by make 2023'!Area_stampa</vt:lpstr>
      <vt:lpstr>'Monthly trend by make 2024'!Area_stampa</vt:lpstr>
    </vt:vector>
  </TitlesOfParts>
  <Company>ANFIA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Marisa Saglietto</dc:creator>
  <cp:lastModifiedBy>Alessio Irene</cp:lastModifiedBy>
  <cp:lastPrinted>2022-07-01T14:20:40Z</cp:lastPrinted>
  <dcterms:created xsi:type="dcterms:W3CDTF">2001-01-02T10:32:52Z</dcterms:created>
  <dcterms:modified xsi:type="dcterms:W3CDTF">2024-04-02T09:59:33Z</dcterms:modified>
</cp:coreProperties>
</file>