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Produzione\Aggiornati (e pubblicati)\"/>
    </mc:Choice>
  </mc:AlternateContent>
  <xr:revisionPtr revIDLastSave="0" documentId="13_ncr:1_{3AF9F5D1-1BCC-4A41-A9FB-1E986E7F64EE}" xr6:coauthVersionLast="47" xr6:coauthVersionMax="47" xr10:uidLastSave="{00000000-0000-0000-0000-000000000000}"/>
  <bookViews>
    <workbookView xWindow="-120" yWindow="-120" windowWidth="29040" windowHeight="15720" xr2:uid="{00000000-000D-0000-FFFF-FFFF00000000}"/>
  </bookViews>
  <sheets>
    <sheet name="VettAnnoCC" sheetId="2" r:id="rId1"/>
  </sheets>
  <externalReferences>
    <externalReference r:id="rId2"/>
  </externalReferences>
  <definedNames>
    <definedName name="_xlnm.Print_Area" localSheetId="0">VettAnnoCC!$A$1:$N$65</definedName>
    <definedName name="Excel_BuiltIn_Print_Titles_12" localSheetId="0">'[1]12.autocaravan'!#REF!</definedName>
    <definedName name="Excel_BuiltIn_Print_Titles_12">'[1]12.autocaravan'!#REF!</definedName>
    <definedName name="Excel_BuiltIn_Print_Titles_13" localSheetId="0">#REF!</definedName>
    <definedName name="Excel_BuiltIn_Print_Titles_13">#REF!</definedName>
    <definedName name="Excel_BuiltIn_Print_Titles_9" localSheetId="0">'[1]9.autovetture usate'!#REF!</definedName>
    <definedName name="Excel_BuiltIn_Print_Titles_9">'[1]9.autovetture usate'!#REF!</definedName>
    <definedName name="_xlnm.Print_Titles" localSheetId="0">VettAnnoCC!$A:$A,VettAnnoCC!$1:$6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 i="2" l="1"/>
  <c r="M63" i="2"/>
  <c r="N62" i="2" l="1"/>
  <c r="K62" i="2" s="1"/>
  <c r="E62" i="2" l="1"/>
  <c r="G62" i="2"/>
  <c r="M62" i="2"/>
  <c r="I62" i="2"/>
  <c r="N61" i="2" l="1"/>
  <c r="K61" i="2" s="1"/>
  <c r="N63" i="2"/>
  <c r="N60" i="2"/>
  <c r="K60" i="2" s="1"/>
  <c r="N59" i="2"/>
  <c r="E59" i="2" s="1"/>
  <c r="M61" i="2" l="1"/>
  <c r="E61" i="2"/>
  <c r="I61" i="2"/>
  <c r="G61" i="2"/>
  <c r="I60" i="2"/>
  <c r="M60" i="2"/>
  <c r="G63" i="2"/>
  <c r="K63" i="2"/>
  <c r="I63" i="2"/>
  <c r="K59" i="2"/>
  <c r="I59" i="2"/>
  <c r="G59" i="2"/>
  <c r="N58" i="2"/>
  <c r="K58" i="2" s="1"/>
  <c r="N57" i="2"/>
  <c r="K57" i="2" s="1"/>
  <c r="N56" i="2"/>
  <c r="K56" i="2" s="1"/>
  <c r="N55" i="2"/>
  <c r="K55" i="2" s="1"/>
  <c r="N54" i="2"/>
  <c r="G54" i="2" s="1"/>
  <c r="N53" i="2"/>
  <c r="I53" i="2" s="1"/>
  <c r="N52" i="2"/>
  <c r="E52" i="2" s="1"/>
  <c r="N51" i="2"/>
  <c r="K51" i="2" s="1"/>
  <c r="N50" i="2"/>
  <c r="K50" i="2" s="1"/>
  <c r="N49" i="2"/>
  <c r="K49" i="2" s="1"/>
  <c r="N47" i="2"/>
  <c r="G47" i="2" s="1"/>
  <c r="N37" i="2"/>
  <c r="I37" i="2" s="1"/>
  <c r="N36" i="2"/>
  <c r="K36" i="2" s="1"/>
  <c r="N35" i="2"/>
  <c r="G35" i="2" s="1"/>
  <c r="N34" i="2"/>
  <c r="G34" i="2" s="1"/>
  <c r="N33" i="2"/>
  <c r="G33" i="2" s="1"/>
  <c r="N32" i="2"/>
  <c r="I32" i="2" s="1"/>
  <c r="N31" i="2"/>
  <c r="G31" i="2" s="1"/>
  <c r="N30" i="2"/>
  <c r="I30" i="2" s="1"/>
  <c r="N29" i="2"/>
  <c r="I29" i="2" s="1"/>
  <c r="N28" i="2"/>
  <c r="I28" i="2" s="1"/>
  <c r="N27" i="2"/>
  <c r="G27" i="2" s="1"/>
  <c r="N26" i="2"/>
  <c r="I26" i="2" s="1"/>
  <c r="N25" i="2"/>
  <c r="K25" i="2" s="1"/>
  <c r="N24" i="2"/>
  <c r="E24" i="2" s="1"/>
  <c r="N23" i="2"/>
  <c r="E23" i="2" s="1"/>
  <c r="N22" i="2"/>
  <c r="E22" i="2" s="1"/>
  <c r="N21" i="2"/>
  <c r="E21" i="2" s="1"/>
  <c r="N20" i="2"/>
  <c r="E20" i="2" s="1"/>
  <c r="N19" i="2"/>
  <c r="E19" i="2" s="1"/>
  <c r="N18" i="2"/>
  <c r="E18" i="2" s="1"/>
  <c r="N17" i="2"/>
  <c r="E17" i="2" s="1"/>
  <c r="N16" i="2"/>
  <c r="E16" i="2" s="1"/>
  <c r="N15" i="2"/>
  <c r="E15" i="2" s="1"/>
  <c r="N14" i="2"/>
  <c r="E14" i="2" s="1"/>
  <c r="N13" i="2"/>
  <c r="E13" i="2" s="1"/>
  <c r="N12" i="2"/>
  <c r="E12" i="2" s="1"/>
  <c r="N11" i="2"/>
  <c r="E11" i="2" s="1"/>
  <c r="N10" i="2"/>
  <c r="E10" i="2" s="1"/>
  <c r="N9" i="2"/>
  <c r="E9" i="2" s="1"/>
  <c r="N8" i="2"/>
  <c r="E8" i="2" s="1"/>
  <c r="N7" i="2"/>
  <c r="C7" i="2" s="1"/>
  <c r="E7" i="2" l="1"/>
  <c r="G7" i="2"/>
  <c r="I7" i="2"/>
  <c r="K7" i="2"/>
  <c r="C8" i="2"/>
  <c r="I10" i="2"/>
  <c r="G12" i="2"/>
  <c r="I9" i="2"/>
  <c r="G11" i="2"/>
  <c r="I8" i="2"/>
  <c r="G10" i="2"/>
  <c r="K12" i="2"/>
  <c r="C12" i="2"/>
  <c r="G9" i="2"/>
  <c r="K11" i="2"/>
  <c r="C11" i="2"/>
  <c r="G8" i="2"/>
  <c r="K10" i="2"/>
  <c r="C10" i="2"/>
  <c r="I12" i="2"/>
  <c r="K9" i="2"/>
  <c r="C9" i="2"/>
  <c r="I11" i="2"/>
  <c r="K8" i="2"/>
  <c r="I14" i="2"/>
  <c r="C16" i="2"/>
  <c r="C14" i="2"/>
  <c r="G17" i="2"/>
  <c r="I16" i="2"/>
  <c r="K13" i="2"/>
  <c r="C13" i="2"/>
  <c r="I15" i="2"/>
  <c r="G16" i="2"/>
  <c r="I13" i="2"/>
  <c r="G15" i="2"/>
  <c r="K17" i="2"/>
  <c r="C17" i="2"/>
  <c r="G14" i="2"/>
  <c r="K16" i="2"/>
  <c r="G13" i="2"/>
  <c r="K15" i="2"/>
  <c r="C15" i="2"/>
  <c r="I17" i="2"/>
  <c r="K14" i="2"/>
  <c r="C18" i="2"/>
  <c r="G19" i="2"/>
  <c r="G18" i="2"/>
  <c r="I20" i="2"/>
  <c r="I19" i="2"/>
  <c r="I18" i="2"/>
  <c r="K20" i="2"/>
  <c r="K19" i="2"/>
  <c r="G20" i="2"/>
  <c r="K18" i="2"/>
  <c r="I23" i="2"/>
  <c r="I21" i="2"/>
  <c r="G21" i="2"/>
  <c r="G24" i="2"/>
  <c r="K24" i="2"/>
  <c r="G23" i="2"/>
  <c r="K23" i="2"/>
  <c r="I22" i="2"/>
  <c r="G22" i="2"/>
  <c r="K22" i="2"/>
  <c r="I24" i="2"/>
  <c r="K21" i="2"/>
  <c r="G26" i="2"/>
  <c r="G29" i="2"/>
  <c r="K29" i="2"/>
  <c r="I31" i="2"/>
  <c r="G36" i="2"/>
  <c r="E31" i="2"/>
  <c r="E32" i="2"/>
  <c r="G30" i="2"/>
  <c r="K31" i="2"/>
  <c r="G28" i="2"/>
  <c r="E27" i="2"/>
  <c r="K30" i="2"/>
  <c r="E30" i="2"/>
  <c r="E25" i="2"/>
  <c r="K28" i="2"/>
  <c r="E29" i="2"/>
  <c r="K27" i="2"/>
  <c r="E26" i="2"/>
  <c r="E28" i="2"/>
  <c r="I27" i="2"/>
  <c r="K26" i="2"/>
  <c r="I25" i="2"/>
  <c r="G25" i="2"/>
  <c r="E36" i="2"/>
  <c r="G32" i="2"/>
  <c r="I36" i="2"/>
  <c r="K35" i="2"/>
  <c r="K32" i="2"/>
  <c r="K34" i="2"/>
  <c r="E35" i="2"/>
  <c r="K33" i="2"/>
  <c r="E34" i="2"/>
  <c r="I35" i="2"/>
  <c r="E33" i="2"/>
  <c r="I34" i="2"/>
  <c r="I33" i="2"/>
  <c r="K37" i="2"/>
  <c r="G37" i="2"/>
  <c r="E37" i="2"/>
  <c r="K47" i="2"/>
  <c r="I47" i="2"/>
  <c r="G49" i="2"/>
  <c r="I49" i="2"/>
  <c r="G50" i="2"/>
  <c r="I50" i="2"/>
  <c r="E53" i="2"/>
  <c r="K52" i="2"/>
  <c r="G51" i="2"/>
  <c r="I51" i="2"/>
  <c r="K53" i="2"/>
  <c r="G52" i="2"/>
  <c r="I52" i="2"/>
  <c r="G53" i="2"/>
  <c r="K54" i="2"/>
  <c r="I54" i="2"/>
  <c r="E54" i="2"/>
  <c r="E55" i="2"/>
  <c r="G55" i="2"/>
  <c r="I55" i="2"/>
  <c r="E56" i="2"/>
  <c r="G56" i="2"/>
  <c r="I56" i="2"/>
  <c r="E57" i="2"/>
  <c r="G57" i="2"/>
  <c r="I57" i="2"/>
  <c r="E60" i="2"/>
  <c r="G60" i="2"/>
  <c r="E58" i="2"/>
  <c r="G58" i="2"/>
  <c r="I58" i="2"/>
  <c r="J48" i="2"/>
  <c r="J46" i="2"/>
  <c r="F46" i="2"/>
  <c r="J45" i="2"/>
  <c r="F45" i="2"/>
  <c r="J44" i="2"/>
  <c r="F44" i="2"/>
  <c r="J43" i="2"/>
  <c r="H43" i="2"/>
  <c r="J42" i="2"/>
  <c r="J41" i="2"/>
  <c r="F41" i="2"/>
  <c r="J40" i="2"/>
  <c r="F40" i="2"/>
  <c r="J39" i="2"/>
  <c r="F39" i="2"/>
  <c r="J38" i="2"/>
  <c r="F38" i="2"/>
  <c r="N42" i="2" l="1"/>
  <c r="K42" i="2" s="1"/>
  <c r="N45" i="2"/>
  <c r="I45" i="2" s="1"/>
  <c r="N38" i="2"/>
  <c r="G38" i="2" s="1"/>
  <c r="N43" i="2"/>
  <c r="I43" i="2" s="1"/>
  <c r="N41" i="2"/>
  <c r="E41" i="2" s="1"/>
  <c r="N39" i="2"/>
  <c r="K39" i="2" s="1"/>
  <c r="N44" i="2"/>
  <c r="N46" i="2"/>
  <c r="K46" i="2" s="1"/>
  <c r="N48" i="2"/>
  <c r="N40" i="2"/>
  <c r="K40" i="2" s="1"/>
  <c r="K45" i="2" l="1"/>
  <c r="I39" i="2"/>
  <c r="E39" i="2"/>
  <c r="K38" i="2"/>
  <c r="G40" i="2"/>
  <c r="I38" i="2"/>
  <c r="E38" i="2"/>
  <c r="E40" i="2"/>
  <c r="I40" i="2"/>
  <c r="G39" i="2"/>
  <c r="I41" i="2"/>
  <c r="G43" i="2"/>
  <c r="G42" i="2"/>
  <c r="I42" i="2"/>
  <c r="K41" i="2"/>
  <c r="G41" i="2"/>
  <c r="K43" i="2"/>
  <c r="G45" i="2"/>
  <c r="I44" i="2"/>
  <c r="G44" i="2"/>
  <c r="K44" i="2"/>
  <c r="I46" i="2"/>
  <c r="G46" i="2"/>
  <c r="K48" i="2"/>
  <c r="I48" i="2"/>
  <c r="G48" i="2"/>
</calcChain>
</file>

<file path=xl/sharedStrings.xml><?xml version="1.0" encoding="utf-8"?>
<sst xmlns="http://schemas.openxmlformats.org/spreadsheetml/2006/main" count="26" uniqueCount="21">
  <si>
    <t>DOMESTIC PRODUCTION  - CARS BY CYLINDER CAPACITY</t>
  </si>
  <si>
    <t>Anni</t>
  </si>
  <si>
    <t>da 501</t>
  </si>
  <si>
    <t>da 1001</t>
  </si>
  <si>
    <t>da 1501</t>
  </si>
  <si>
    <t>Years</t>
  </si>
  <si>
    <t>a 1000 cc</t>
  </si>
  <si>
    <t xml:space="preserve"> a 1500 cc</t>
  </si>
  <si>
    <t>a 2000 cc</t>
  </si>
  <si>
    <t xml:space="preserve"> 2000 cc</t>
  </si>
  <si>
    <t>%</t>
  </si>
  <si>
    <t>PRODUZIONE NAZIONALE - AUTOVETTURE PER CILINDRATA</t>
  </si>
  <si>
    <r>
      <t xml:space="preserve">oltre </t>
    </r>
    <r>
      <rPr>
        <i/>
        <sz val="9"/>
        <color theme="1" tint="0.14999847407452621"/>
        <rFont val="Trebuchet MS"/>
        <family val="2"/>
      </rPr>
      <t>/over</t>
    </r>
  </si>
  <si>
    <r>
      <t xml:space="preserve">altre
</t>
    </r>
    <r>
      <rPr>
        <i/>
        <sz val="9"/>
        <color theme="1" tint="0.14999847407452621"/>
        <rFont val="Trebuchet MS"/>
        <family val="2"/>
      </rPr>
      <t>others</t>
    </r>
  </si>
  <si>
    <r>
      <t xml:space="preserve">Totale
</t>
    </r>
    <r>
      <rPr>
        <i/>
        <sz val="9"/>
        <color theme="1" tint="0.14999847407452621"/>
        <rFont val="Trebuchet MS"/>
        <family val="2"/>
      </rPr>
      <t>Total</t>
    </r>
  </si>
  <si>
    <r>
      <t xml:space="preserve">fino a </t>
    </r>
    <r>
      <rPr>
        <i/>
        <sz val="9"/>
        <color theme="1" tint="0.14999847407452621"/>
        <rFont val="Trebuchet MS"/>
        <family val="2"/>
      </rPr>
      <t>/up to</t>
    </r>
  </si>
  <si>
    <t xml:space="preserve"> 500 cc</t>
  </si>
  <si>
    <t>* Dati provvisori / Provisional data</t>
  </si>
  <si>
    <t>Aggiornato al 30/04/2023 / Updated April 30, 2023</t>
  </si>
  <si>
    <t>2021</t>
  </si>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</sst>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0.0"/>
    <numFmt numFmtId="165" formatCode="_-* #,##0.00_-;\-* #,##0.00_-;_-* \-??_-;_-@_-"/>
    <numFmt numFmtId="166" formatCode="_-* #,##0_-;\-* #,##0_-;_-* \-_-;_-@_-"/>
    <numFmt numFmtId="167" formatCode="0.0_ ;\-0.0\ "/>
  </numFmts>
  <fonts count="29" x14ac:knownFonts="1">
    <font>
      <sz val="10"/>
      <name val="Arial"/>
    </font>
    <font>
      <sz val="10"/>
      <name val="Arial"/>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0"/>
      <name val="Arial"/>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b/>
      <sz val="10"/>
      <name val="Trebuchet MS"/>
      <family val="2"/>
    </font>
    <font>
      <sz val="10"/>
      <name val="Trebuchet MS"/>
      <family val="2"/>
    </font>
    <font>
      <sz val="9"/>
      <name val="Trebuchet MS"/>
      <family val="2"/>
    </font>
    <font>
      <b/>
      <sz val="9"/>
      <name val="Trebuchet MS"/>
      <family val="2"/>
    </font>
    <font>
      <sz val="8"/>
      <name val="Trebuchet MS"/>
      <family val="2"/>
    </font>
    <font>
      <i/>
      <sz val="9"/>
      <name val="Trebuchet MS"/>
      <family val="2"/>
    </font>
    <font>
      <i/>
      <sz val="10"/>
      <color theme="1" tint="0.14999847407452621"/>
      <name val="Trebuchet MS"/>
      <family val="2"/>
    </font>
    <font>
      <i/>
      <sz val="9"/>
      <color theme="1" tint="0.14999847407452621"/>
      <name val="Trebuchet MS"/>
      <family val="2"/>
    </font>
    <font>
      <sz val="9"/>
      <color theme="1" tint="0.14999847407452621"/>
      <name val="Trebuchet MS"/>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9"/>
        <bgColor indexed="64"/>
      </patternFill>
    </fill>
  </fills>
  <borders count="19">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right/>
      <top style="thin">
        <color indexed="64"/>
      </top>
      <bottom/>
      <diagonal/>
    </border>
    <border>
      <left style="thin">
        <color indexed="64"/>
      </left>
      <right style="thin">
        <color indexed="64"/>
      </right>
      <top style="hair">
        <color theme="0" tint="-0.24994659260841701"/>
      </top>
      <bottom/>
      <diagonal/>
    </border>
    <border>
      <left/>
      <right/>
      <top style="hair">
        <color theme="0" tint="-0.24994659260841701"/>
      </top>
      <bottom/>
      <diagonal/>
    </border>
    <border>
      <left style="thin">
        <color auto="1"/>
      </left>
      <right style="thin">
        <color auto="1"/>
      </right>
      <top style="hair">
        <color theme="0" tint="-0.14996795556505021"/>
      </top>
      <bottom style="thin">
        <color indexed="64"/>
      </bottom>
      <diagonal/>
    </border>
  </borders>
  <cellStyleXfs count="49">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1" applyNumberFormat="0" applyAlignment="0" applyProtection="0"/>
    <xf numFmtId="0" fontId="5" fillId="0" borderId="2" applyNumberFormat="0" applyFill="0" applyAlignment="0" applyProtection="0"/>
    <xf numFmtId="0" fontId="6" fillId="17" borderId="3" applyNumberFormat="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1" borderId="0" applyNumberFormat="0" applyBorder="0" applyAlignment="0" applyProtection="0"/>
    <xf numFmtId="0" fontId="7" fillId="7" borderId="1" applyNumberFormat="0" applyAlignment="0" applyProtection="0"/>
    <xf numFmtId="41" fontId="1" fillId="0" borderId="0" applyFont="0" applyFill="0" applyBorder="0" applyAlignment="0" applyProtection="0"/>
    <xf numFmtId="166" fontId="8" fillId="0" borderId="0" applyFill="0" applyBorder="0" applyAlignment="0" applyProtection="0"/>
    <xf numFmtId="165" fontId="8" fillId="0" borderId="0" applyFill="0" applyBorder="0" applyAlignment="0" applyProtection="0"/>
    <xf numFmtId="43" fontId="2" fillId="0" borderId="0" applyFont="0" applyFill="0" applyBorder="0" applyAlignment="0" applyProtection="0"/>
    <xf numFmtId="0" fontId="9" fillId="22" borderId="0" applyNumberFormat="0" applyBorder="0" applyAlignment="0" applyProtection="0"/>
    <xf numFmtId="0" fontId="2" fillId="0" borderId="0"/>
    <xf numFmtId="0" fontId="8" fillId="0" borderId="0"/>
    <xf numFmtId="0" fontId="2" fillId="0" borderId="0"/>
    <xf numFmtId="0" fontId="8" fillId="23" borderId="4" applyNumberFormat="0" applyFont="0" applyAlignment="0" applyProtection="0"/>
    <xf numFmtId="0" fontId="10" fillId="16" borderId="5" applyNumberFormat="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6" applyNumberFormat="0" applyFill="0" applyAlignment="0" applyProtection="0"/>
    <xf numFmtId="0" fontId="15" fillId="0" borderId="7" applyNumberFormat="0" applyFill="0" applyAlignment="0" applyProtection="0"/>
    <xf numFmtId="0" fontId="16" fillId="0" borderId="8" applyNumberFormat="0" applyFill="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3" borderId="0" applyNumberFormat="0" applyBorder="0" applyAlignment="0" applyProtection="0"/>
    <xf numFmtId="0" fontId="19" fillId="4" borderId="0" applyNumberFormat="0" applyBorder="0" applyAlignment="0" applyProtection="0"/>
  </cellStyleXfs>
  <cellXfs count="49">
    <xf numFmtId="0" fontId="0" fillId="0" borderId="0" xfId="0"/>
    <xf numFmtId="0" fontId="21" fillId="0" borderId="0" xfId="0" applyFont="1"/>
    <xf numFmtId="0" fontId="21" fillId="0" borderId="0" xfId="0" applyFont="1" applyAlignment="1">
      <alignment horizontal="right"/>
    </xf>
    <xf numFmtId="0" fontId="22" fillId="0" borderId="0" xfId="0" applyFont="1"/>
    <xf numFmtId="0" fontId="22" fillId="0" borderId="0" xfId="0" applyFont="1" applyAlignment="1">
      <alignment horizontal="right"/>
    </xf>
    <xf numFmtId="0" fontId="23" fillId="24" borderId="10" xfId="0" applyFont="1" applyFill="1" applyBorder="1" applyAlignment="1">
      <alignment horizontal="right"/>
    </xf>
    <xf numFmtId="0" fontId="23" fillId="24" borderId="11" xfId="0" applyFont="1" applyFill="1" applyBorder="1" applyAlignment="1">
      <alignment horizontal="right"/>
    </xf>
    <xf numFmtId="0" fontId="25" fillId="0" borderId="0" xfId="0" applyFont="1"/>
    <xf numFmtId="0" fontId="23" fillId="24" borderId="10" xfId="0" applyFont="1" applyFill="1" applyBorder="1" applyAlignment="1">
      <alignment horizontal="center"/>
    </xf>
    <xf numFmtId="3" fontId="22" fillId="0" borderId="12" xfId="0" applyNumberFormat="1" applyFont="1" applyBorder="1" applyAlignment="1">
      <alignment horizontal="right"/>
    </xf>
    <xf numFmtId="164" fontId="22" fillId="0" borderId="12" xfId="0" applyNumberFormat="1" applyFont="1" applyBorder="1" applyAlignment="1">
      <alignment horizontal="right"/>
    </xf>
    <xf numFmtId="41" fontId="22" fillId="0" borderId="12" xfId="29" applyFont="1" applyBorder="1" applyAlignment="1">
      <alignment horizontal="right"/>
    </xf>
    <xf numFmtId="3" fontId="22" fillId="0" borderId="13" xfId="0" applyNumberFormat="1" applyFont="1" applyBorder="1" applyAlignment="1">
      <alignment horizontal="right"/>
    </xf>
    <xf numFmtId="164" fontId="22" fillId="0" borderId="13" xfId="0" applyNumberFormat="1" applyFont="1" applyBorder="1" applyAlignment="1">
      <alignment horizontal="right"/>
    </xf>
    <xf numFmtId="41" fontId="22" fillId="0" borderId="13" xfId="29" applyFont="1" applyBorder="1" applyAlignment="1">
      <alignment horizontal="right"/>
    </xf>
    <xf numFmtId="41" fontId="22" fillId="0" borderId="13" xfId="29" applyFont="1" applyBorder="1" applyAlignment="1">
      <alignment horizontal="center"/>
    </xf>
    <xf numFmtId="0" fontId="22" fillId="0" borderId="13" xfId="0" applyFont="1" applyBorder="1" applyAlignment="1">
      <alignment horizontal="right"/>
    </xf>
    <xf numFmtId="3" fontId="22" fillId="0" borderId="13" xfId="29" applyNumberFormat="1" applyFont="1" applyBorder="1"/>
    <xf numFmtId="3" fontId="22" fillId="0" borderId="13" xfId="29" applyNumberFormat="1" applyFont="1" applyBorder="1" applyAlignment="1">
      <alignment horizontal="right"/>
    </xf>
    <xf numFmtId="3" fontId="22" fillId="0" borderId="13" xfId="0" applyNumberFormat="1" applyFont="1" applyBorder="1"/>
    <xf numFmtId="3" fontId="22" fillId="25" borderId="13" xfId="0" applyNumberFormat="1" applyFont="1" applyFill="1" applyBorder="1" applyAlignment="1">
      <alignment horizontal="right"/>
    </xf>
    <xf numFmtId="41" fontId="22" fillId="25" borderId="13" xfId="29" applyFont="1" applyFill="1" applyBorder="1" applyAlignment="1">
      <alignment horizontal="right"/>
    </xf>
    <xf numFmtId="3" fontId="22" fillId="25" borderId="14" xfId="0" applyNumberFormat="1" applyFont="1" applyFill="1" applyBorder="1" applyAlignment="1">
      <alignment horizontal="right"/>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2" fillId="0" borderId="13" xfId="0" quotePrefix="1" applyFont="1" applyBorder="1" applyAlignment="1">
      <alignment horizontal="center" vertical="center"/>
    </xf>
    <xf numFmtId="0" fontId="22" fillId="25" borderId="13" xfId="0" quotePrefix="1" applyFont="1" applyFill="1" applyBorder="1" applyAlignment="1">
      <alignment horizontal="center" vertical="center"/>
    </xf>
    <xf numFmtId="0" fontId="28" fillId="24" borderId="11" xfId="0" applyFont="1" applyFill="1" applyBorder="1" applyAlignment="1">
      <alignment horizontal="center" vertical="top"/>
    </xf>
    <xf numFmtId="0" fontId="22" fillId="25" borderId="16" xfId="0" quotePrefix="1" applyFont="1" applyFill="1" applyBorder="1" applyAlignment="1">
      <alignment horizontal="center" vertical="center"/>
    </xf>
    <xf numFmtId="41" fontId="22" fillId="0" borderId="16" xfId="29" applyFont="1" applyBorder="1" applyAlignment="1">
      <alignment horizontal="center"/>
    </xf>
    <xf numFmtId="41" fontId="22" fillId="25" borderId="16" xfId="29" applyFont="1" applyFill="1" applyBorder="1" applyAlignment="1">
      <alignment horizontal="right"/>
    </xf>
    <xf numFmtId="3" fontId="22" fillId="25" borderId="17" xfId="0" applyNumberFormat="1" applyFont="1" applyFill="1" applyBorder="1" applyAlignment="1">
      <alignment horizontal="right"/>
    </xf>
    <xf numFmtId="3" fontId="22" fillId="25" borderId="16" xfId="0" applyNumberFormat="1" applyFont="1" applyFill="1" applyBorder="1" applyAlignment="1">
      <alignment horizontal="right"/>
    </xf>
    <xf numFmtId="3" fontId="22" fillId="0" borderId="16" xfId="0" applyNumberFormat="1" applyFont="1" applyBorder="1" applyAlignment="1">
      <alignment horizontal="right"/>
    </xf>
    <xf numFmtId="164" fontId="22" fillId="0" borderId="16" xfId="0" applyNumberFormat="1" applyFont="1" applyBorder="1" applyAlignment="1">
      <alignment horizontal="right"/>
    </xf>
    <xf numFmtId="41" fontId="22" fillId="0" borderId="16" xfId="29" applyFont="1" applyBorder="1" applyAlignment="1">
      <alignment horizontal="right"/>
    </xf>
    <xf numFmtId="41" fontId="22" fillId="25" borderId="18" xfId="29" applyFont="1" applyFill="1" applyBorder="1" applyAlignment="1">
      <alignment horizontal="right"/>
    </xf>
    <xf numFmtId="164" fontId="22" fillId="0" borderId="18" xfId="0" applyNumberFormat="1" applyFont="1" applyBorder="1" applyAlignment="1">
      <alignment horizontal="right"/>
    </xf>
    <xf numFmtId="3" fontId="22" fillId="25" borderId="18" xfId="0" applyNumberFormat="1" applyFont="1" applyFill="1" applyBorder="1" applyAlignment="1">
      <alignment horizontal="right"/>
    </xf>
    <xf numFmtId="41" fontId="22" fillId="0" borderId="18" xfId="29" applyFont="1" applyBorder="1" applyAlignment="1">
      <alignment horizontal="right"/>
    </xf>
    <xf numFmtId="167" fontId="22" fillId="0" borderId="16" xfId="29" applyNumberFormat="1" applyFont="1" applyBorder="1" applyAlignment="1">
      <alignment horizontal="right"/>
    </xf>
    <xf numFmtId="0" fontId="24" fillId="0" borderId="15" xfId="0" applyFont="1" applyBorder="1" applyAlignment="1">
      <alignment horizontal="left"/>
    </xf>
    <xf numFmtId="0" fontId="24" fillId="0" borderId="0" xfId="0" applyFont="1" applyAlignment="1">
      <alignment horizontal="left" vertical="center"/>
    </xf>
    <xf numFmtId="0" fontId="20" fillId="0" borderId="0" xfId="0" applyFont="1" applyAlignment="1">
      <alignment horizontal="left" vertical="center" indent="12"/>
    </xf>
    <xf numFmtId="0" fontId="26" fillId="0" borderId="0" xfId="0" applyFont="1" applyAlignment="1">
      <alignment horizontal="left" vertical="center" indent="12"/>
    </xf>
    <xf numFmtId="0" fontId="23" fillId="24" borderId="10" xfId="0" applyFont="1" applyFill="1" applyBorder="1" applyAlignment="1">
      <alignment horizontal="center" vertical="center" wrapText="1"/>
    </xf>
    <xf numFmtId="0" fontId="23" fillId="24" borderId="11" xfId="0" applyFont="1" applyFill="1" applyBorder="1" applyAlignment="1">
      <alignment horizontal="center" vertical="center" wrapText="1"/>
    </xf>
    <xf numFmtId="0" fontId="23" fillId="24" borderId="10" xfId="0" applyFont="1" applyFill="1" applyBorder="1" applyAlignment="1">
      <alignment horizontal="center" vertical="center"/>
    </xf>
    <xf numFmtId="0" fontId="23" fillId="24" borderId="11" xfId="0" applyFont="1" applyFill="1" applyBorder="1" applyAlignment="1">
      <alignment horizontal="center" vertical="center"/>
    </xf>
  </cellXfs>
  <cellStyles count="49">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0]" xfId="29" builtinId="6"/>
    <cellStyle name="Migliaia [0] 2" xfId="30" xr:uid="{00000000-0005-0000-0000-00001D000000}"/>
    <cellStyle name="Migliaia 2" xfId="31" xr:uid="{00000000-0005-0000-0000-00001E000000}"/>
    <cellStyle name="Migliaia 3" xfId="32" xr:uid="{00000000-0005-0000-0000-00001F000000}"/>
    <cellStyle name="Neutrale" xfId="33" builtinId="28" customBuiltin="1"/>
    <cellStyle name="Normale" xfId="0" builtinId="0"/>
    <cellStyle name="Normale 2" xfId="34" xr:uid="{00000000-0005-0000-0000-000022000000}"/>
    <cellStyle name="Normale 2 2 2" xfId="35" xr:uid="{00000000-0005-0000-0000-000023000000}"/>
    <cellStyle name="Normale 3" xfId="36" xr:uid="{00000000-0005-0000-0000-000024000000}"/>
    <cellStyle name="Nota" xfId="37" builtinId="10" customBuiltin="1"/>
    <cellStyle name="Output" xfId="38" builtinId="21" customBuiltin="1"/>
    <cellStyle name="Testo avviso" xfId="39" builtinId="11" customBuiltin="1"/>
    <cellStyle name="Testo descrittivo" xfId="40" builtinId="53" customBuiltin="1"/>
    <cellStyle name="Titolo" xfId="41" builtinId="15" customBuiltin="1"/>
    <cellStyle name="Titolo 1" xfId="42" builtinId="16" customBuiltin="1"/>
    <cellStyle name="Titolo 2" xfId="43" builtinId="17" customBuiltin="1"/>
    <cellStyle name="Titolo 3" xfId="44" builtinId="18" customBuiltin="1"/>
    <cellStyle name="Titolo 4" xfId="45" builtinId="19" customBuiltin="1"/>
    <cellStyle name="Totale" xfId="46" builtinId="25" customBuiltin="1"/>
    <cellStyle name="Valore non valido" xfId="47" builtinId="27" customBuiltin="1"/>
    <cellStyle name="Valore valido" xfId="48"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0</xdr:col>
      <xdr:colOff>1102417</xdr:colOff>
      <xdr:row>3</xdr:row>
      <xdr:rowOff>85725</xdr:rowOff>
    </xdr:to>
    <xdr:pic>
      <xdr:nvPicPr>
        <xdr:cNvPr id="2" name="Picture 5" descr="Logo ANFIA PANTONE">
          <a:extLst>
            <a:ext uri="{FF2B5EF4-FFF2-40B4-BE49-F238E27FC236}">
              <a16:creationId xmlns:a16="http://schemas.microsoft.com/office/drawing/2014/main" id="{05DBC4FB-3CA1-44AF-BE15-667009D5335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1064317"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berti\Desktop\BackUp%2016042019\AutoInCifre_italia\StatisticheItalia\Produzione\Aggiornati\EXPORT_IMPOR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Indice"/>
      <sheetName val="2.anno"/>
      <sheetName val="3.mese"/>
      <sheetName val="4.marca"/>
      <sheetName val="5.paesi di destinazione"/>
      <sheetName val="6.DATI DOGANALI"/>
      <sheetName val="7.settore automotive"/>
      <sheetName val="8.autovetture nuove"/>
      <sheetName val="9.autovetture usate"/>
      <sheetName val="10.veicoli industriali nuovi"/>
      <sheetName val="11.veicoli industriali usati"/>
      <sheetName val="12.autocaravan"/>
      <sheetName val="13.rimorchi"/>
      <sheetName val="14.anni_import"/>
      <sheetName val="15.anno_parti"/>
      <sheetName val="16.parti_paesi"/>
      <sheetName val="17.parti_macro famiglie merci"/>
      <sheetName val="18.parti_prodotti"/>
      <sheetName val="19.Natura dei dati"/>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refreshError="1"/>
      <sheetData sheetId="13"/>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A7599-66FC-4493-BD8E-63E9C0581E61}">
  <sheetPr>
    <pageSetUpPr fitToPage="1"/>
  </sheetPr>
  <dimension ref="A2:N65"/>
  <sheetViews>
    <sheetView showGridLines="0" tabSelected="1" zoomScaleNormal="100" workbookViewId="0">
      <pane ySplit="6" topLeftCell="A7" activePane="bottomLeft" state="frozen"/>
      <selection pane="bottomLeft"/>
    </sheetView>
  </sheetViews>
  <sheetFormatPr defaultColWidth="9.140625" defaultRowHeight="15" x14ac:dyDescent="0.3"/>
  <cols>
    <col min="1" max="1" width="21.140625" style="1" customWidth="1"/>
    <col min="2" max="2" width="11.7109375" style="1" customWidth="1"/>
    <col min="3" max="3" width="4.140625" style="1" bestFit="1" customWidth="1"/>
    <col min="4" max="4" width="11.7109375" style="1" customWidth="1"/>
    <col min="5" max="5" width="4.140625" style="1" bestFit="1" customWidth="1"/>
    <col min="6" max="6" width="11.7109375" style="1" customWidth="1"/>
    <col min="7" max="7" width="4.140625" style="1" bestFit="1" customWidth="1"/>
    <col min="8" max="8" width="11.7109375" style="1" customWidth="1"/>
    <col min="9" max="9" width="4.140625" style="1" bestFit="1" customWidth="1"/>
    <col min="10" max="10" width="11.7109375" style="1" customWidth="1"/>
    <col min="11" max="11" width="4.140625" style="1" bestFit="1" customWidth="1"/>
    <col min="12" max="12" width="11.7109375" style="2" customWidth="1"/>
    <col min="13" max="13" width="6.7109375" style="2" bestFit="1" customWidth="1"/>
    <col min="14" max="14" width="11.7109375" style="1" customWidth="1"/>
    <col min="15" max="16384" width="9.140625" style="1"/>
  </cols>
  <sheetData>
    <row r="2" spans="1:14" x14ac:dyDescent="0.3">
      <c r="A2" s="43" t="s">
        <v>11</v>
      </c>
      <c r="B2" s="43"/>
      <c r="C2" s="43"/>
      <c r="D2" s="43"/>
      <c r="E2" s="43"/>
      <c r="F2" s="43"/>
      <c r="G2" s="43"/>
      <c r="H2" s="43"/>
      <c r="I2" s="43"/>
      <c r="J2" s="43"/>
      <c r="K2" s="43"/>
      <c r="L2" s="43"/>
      <c r="M2" s="43"/>
      <c r="N2" s="43"/>
    </row>
    <row r="3" spans="1:14" x14ac:dyDescent="0.3">
      <c r="A3" s="44" t="s">
        <v>0</v>
      </c>
      <c r="B3" s="44"/>
      <c r="C3" s="44"/>
      <c r="D3" s="44"/>
      <c r="E3" s="44"/>
      <c r="F3" s="44"/>
      <c r="G3" s="44"/>
      <c r="H3" s="44"/>
      <c r="I3" s="44"/>
      <c r="J3" s="44"/>
      <c r="K3" s="44"/>
      <c r="L3" s="44"/>
      <c r="M3" s="44"/>
      <c r="N3" s="44"/>
    </row>
    <row r="4" spans="1:14" ht="15.75" x14ac:dyDescent="0.35">
      <c r="A4" s="7"/>
      <c r="B4" s="3"/>
      <c r="C4" s="3"/>
      <c r="D4" s="3"/>
      <c r="E4" s="3"/>
      <c r="F4" s="3"/>
      <c r="G4" s="3"/>
      <c r="H4" s="3"/>
      <c r="I4" s="3"/>
      <c r="J4" s="3"/>
      <c r="K4" s="3"/>
      <c r="L4" s="4"/>
      <c r="M4" s="4"/>
      <c r="N4" s="3"/>
    </row>
    <row r="5" spans="1:14" ht="15.75" x14ac:dyDescent="0.35">
      <c r="A5" s="8" t="s">
        <v>1</v>
      </c>
      <c r="B5" s="5" t="s">
        <v>15</v>
      </c>
      <c r="C5" s="47" t="s">
        <v>10</v>
      </c>
      <c r="D5" s="5" t="s">
        <v>2</v>
      </c>
      <c r="E5" s="47" t="s">
        <v>10</v>
      </c>
      <c r="F5" s="5" t="s">
        <v>3</v>
      </c>
      <c r="G5" s="47" t="s">
        <v>10</v>
      </c>
      <c r="H5" s="5" t="s">
        <v>4</v>
      </c>
      <c r="I5" s="47" t="s">
        <v>10</v>
      </c>
      <c r="J5" s="5" t="s">
        <v>12</v>
      </c>
      <c r="K5" s="47" t="s">
        <v>10</v>
      </c>
      <c r="L5" s="45" t="s">
        <v>13</v>
      </c>
      <c r="M5" s="47" t="s">
        <v>10</v>
      </c>
      <c r="N5" s="45" t="s">
        <v>14</v>
      </c>
    </row>
    <row r="6" spans="1:14" ht="15.75" x14ac:dyDescent="0.35">
      <c r="A6" s="27" t="s">
        <v>5</v>
      </c>
      <c r="B6" s="6" t="s">
        <v>16</v>
      </c>
      <c r="C6" s="48"/>
      <c r="D6" s="6" t="s">
        <v>6</v>
      </c>
      <c r="E6" s="48"/>
      <c r="F6" s="6" t="s">
        <v>7</v>
      </c>
      <c r="G6" s="48"/>
      <c r="H6" s="6" t="s">
        <v>8</v>
      </c>
      <c r="I6" s="48"/>
      <c r="J6" s="6" t="s">
        <v>9</v>
      </c>
      <c r="K6" s="48"/>
      <c r="L6" s="46"/>
      <c r="M6" s="48"/>
      <c r="N6" s="46"/>
    </row>
    <row r="7" spans="1:14" ht="15.75" x14ac:dyDescent="0.35">
      <c r="A7" s="23">
        <v>1966</v>
      </c>
      <c r="B7" s="9">
        <v>324787</v>
      </c>
      <c r="C7" s="10">
        <f t="shared" ref="C7:C18" si="0">B7/$N7*100</f>
        <v>25.326141710425148</v>
      </c>
      <c r="D7" s="9">
        <v>470972</v>
      </c>
      <c r="E7" s="10">
        <f>D7/$N7*100</f>
        <v>36.725311092015239</v>
      </c>
      <c r="F7" s="9">
        <v>440861</v>
      </c>
      <c r="G7" s="10">
        <f t="shared" ref="G7:G48" si="1">F7/$N7*100</f>
        <v>34.377324710039943</v>
      </c>
      <c r="H7" s="9">
        <v>37798</v>
      </c>
      <c r="I7" s="10">
        <f t="shared" ref="I7:I48" si="2">H7/$N7*100</f>
        <v>2.9474009254392874</v>
      </c>
      <c r="J7" s="9">
        <v>8000</v>
      </c>
      <c r="K7" s="10">
        <f t="shared" ref="K7:K48" si="3">J7/$N7*100</f>
        <v>0.62382156208038253</v>
      </c>
      <c r="L7" s="11">
        <v>0</v>
      </c>
      <c r="M7" s="11">
        <v>0</v>
      </c>
      <c r="N7" s="9">
        <f t="shared" ref="N7:N38" si="4">SUM(B7+D7+F7+H7+J7+L7)</f>
        <v>1282418</v>
      </c>
    </row>
    <row r="8" spans="1:14" ht="15.75" x14ac:dyDescent="0.35">
      <c r="A8" s="24">
        <v>1967</v>
      </c>
      <c r="B8" s="12">
        <v>398902</v>
      </c>
      <c r="C8" s="13">
        <f t="shared" si="0"/>
        <v>27.716714227448236</v>
      </c>
      <c r="D8" s="12">
        <v>440479</v>
      </c>
      <c r="E8" s="13">
        <f t="shared" ref="E8:E41" si="5">100*D8/$N8</f>
        <v>30.60558875661734</v>
      </c>
      <c r="F8" s="12">
        <v>475754</v>
      </c>
      <c r="G8" s="13">
        <f t="shared" si="1"/>
        <v>33.056584475799589</v>
      </c>
      <c r="H8" s="12">
        <v>118209</v>
      </c>
      <c r="I8" s="13">
        <f t="shared" si="2"/>
        <v>8.2134586242045113</v>
      </c>
      <c r="J8" s="12">
        <v>5867</v>
      </c>
      <c r="K8" s="13">
        <f t="shared" si="3"/>
        <v>0.40765391593032568</v>
      </c>
      <c r="L8" s="14">
        <v>0</v>
      </c>
      <c r="M8" s="14">
        <v>0</v>
      </c>
      <c r="N8" s="12">
        <f t="shared" si="4"/>
        <v>1439211</v>
      </c>
    </row>
    <row r="9" spans="1:14" ht="15.75" x14ac:dyDescent="0.35">
      <c r="A9" s="24">
        <v>1968</v>
      </c>
      <c r="B9" s="12">
        <v>381117</v>
      </c>
      <c r="C9" s="13">
        <f t="shared" si="0"/>
        <v>24.668852739149685</v>
      </c>
      <c r="D9" s="12">
        <v>525790</v>
      </c>
      <c r="E9" s="13">
        <f t="shared" si="5"/>
        <v>34.033213112292323</v>
      </c>
      <c r="F9" s="12">
        <v>452607</v>
      </c>
      <c r="G9" s="13">
        <f t="shared" si="1"/>
        <v>29.296240870148331</v>
      </c>
      <c r="H9" s="12">
        <v>181393</v>
      </c>
      <c r="I9" s="13">
        <f t="shared" si="2"/>
        <v>11.741164012396663</v>
      </c>
      <c r="J9" s="12">
        <v>4025</v>
      </c>
      <c r="K9" s="13">
        <f t="shared" si="3"/>
        <v>0.26052926601300253</v>
      </c>
      <c r="L9" s="14">
        <v>0</v>
      </c>
      <c r="M9" s="14">
        <v>0</v>
      </c>
      <c r="N9" s="12">
        <f t="shared" si="4"/>
        <v>1544932</v>
      </c>
    </row>
    <row r="10" spans="1:14" ht="15.75" x14ac:dyDescent="0.35">
      <c r="A10" s="24">
        <v>1969</v>
      </c>
      <c r="B10" s="12">
        <v>385735</v>
      </c>
      <c r="C10" s="13">
        <f t="shared" si="0"/>
        <v>26.109643784952407</v>
      </c>
      <c r="D10" s="12">
        <v>437470</v>
      </c>
      <c r="E10" s="13">
        <f t="shared" si="5"/>
        <v>29.611484222596161</v>
      </c>
      <c r="F10" s="12">
        <v>461950</v>
      </c>
      <c r="G10" s="13">
        <f t="shared" si="1"/>
        <v>31.26848729427914</v>
      </c>
      <c r="H10" s="12">
        <v>188749</v>
      </c>
      <c r="I10" s="13">
        <f t="shared" si="2"/>
        <v>12.776048724554375</v>
      </c>
      <c r="J10" s="12">
        <v>3462</v>
      </c>
      <c r="K10" s="13">
        <f t="shared" si="3"/>
        <v>0.23433597361791186</v>
      </c>
      <c r="L10" s="14">
        <v>0</v>
      </c>
      <c r="M10" s="14">
        <v>0</v>
      </c>
      <c r="N10" s="12">
        <f t="shared" si="4"/>
        <v>1477366</v>
      </c>
    </row>
    <row r="11" spans="1:14" ht="15.75" x14ac:dyDescent="0.35">
      <c r="A11" s="24">
        <v>1970</v>
      </c>
      <c r="B11" s="12">
        <v>447195</v>
      </c>
      <c r="C11" s="13">
        <f t="shared" si="0"/>
        <v>26.004018107651561</v>
      </c>
      <c r="D11" s="12">
        <v>399955</v>
      </c>
      <c r="E11" s="13">
        <f t="shared" si="5"/>
        <v>23.257051313735126</v>
      </c>
      <c r="F11" s="12">
        <v>647873</v>
      </c>
      <c r="G11" s="13">
        <f t="shared" si="1"/>
        <v>37.673277258150335</v>
      </c>
      <c r="H11" s="12">
        <v>218677</v>
      </c>
      <c r="I11" s="13">
        <f t="shared" si="2"/>
        <v>12.715886062516175</v>
      </c>
      <c r="J11" s="12">
        <v>6015</v>
      </c>
      <c r="K11" s="13">
        <f t="shared" si="3"/>
        <v>0.34976725794681096</v>
      </c>
      <c r="L11" s="14">
        <v>0</v>
      </c>
      <c r="M11" s="14">
        <v>0</v>
      </c>
      <c r="N11" s="12">
        <f t="shared" si="4"/>
        <v>1719715</v>
      </c>
    </row>
    <row r="12" spans="1:14" ht="15.75" x14ac:dyDescent="0.35">
      <c r="A12" s="24">
        <v>1971</v>
      </c>
      <c r="B12" s="12">
        <v>366018</v>
      </c>
      <c r="C12" s="13">
        <f t="shared" si="0"/>
        <v>21.517003475471821</v>
      </c>
      <c r="D12" s="12">
        <v>375780</v>
      </c>
      <c r="E12" s="13">
        <f t="shared" si="5"/>
        <v>22.090879590656201</v>
      </c>
      <c r="F12" s="12">
        <v>722142</v>
      </c>
      <c r="G12" s="13">
        <f t="shared" si="1"/>
        <v>42.452370986629546</v>
      </c>
      <c r="H12" s="12">
        <v>228833</v>
      </c>
      <c r="I12" s="13">
        <f t="shared" si="2"/>
        <v>13.452345120465777</v>
      </c>
      <c r="J12" s="12">
        <v>8291</v>
      </c>
      <c r="K12" s="13">
        <f t="shared" si="3"/>
        <v>0.48740082677665275</v>
      </c>
      <c r="L12" s="14">
        <v>0</v>
      </c>
      <c r="M12" s="14">
        <v>0</v>
      </c>
      <c r="N12" s="12">
        <f t="shared" si="4"/>
        <v>1701064</v>
      </c>
    </row>
    <row r="13" spans="1:14" ht="15.75" x14ac:dyDescent="0.35">
      <c r="A13" s="24">
        <v>1972</v>
      </c>
      <c r="B13" s="12">
        <v>206381</v>
      </c>
      <c r="C13" s="13">
        <f t="shared" si="0"/>
        <v>11.913155262214561</v>
      </c>
      <c r="D13" s="12">
        <v>532224</v>
      </c>
      <c r="E13" s="13">
        <f t="shared" si="5"/>
        <v>30.722145673666098</v>
      </c>
      <c r="F13" s="12">
        <v>795106</v>
      </c>
      <c r="G13" s="13">
        <f t="shared" si="1"/>
        <v>45.896769702241826</v>
      </c>
      <c r="H13" s="12">
        <v>185349</v>
      </c>
      <c r="I13" s="13">
        <f t="shared" si="2"/>
        <v>10.699102217239991</v>
      </c>
      <c r="J13" s="12">
        <v>13319</v>
      </c>
      <c r="K13" s="13">
        <f t="shared" si="3"/>
        <v>0.76882714463751867</v>
      </c>
      <c r="L13" s="14">
        <v>0</v>
      </c>
      <c r="M13" s="14">
        <v>0</v>
      </c>
      <c r="N13" s="12">
        <f t="shared" si="4"/>
        <v>1732379</v>
      </c>
    </row>
    <row r="14" spans="1:14" ht="15.75" x14ac:dyDescent="0.35">
      <c r="A14" s="24">
        <v>1973</v>
      </c>
      <c r="B14" s="12">
        <v>7317</v>
      </c>
      <c r="C14" s="13">
        <f t="shared" si="0"/>
        <v>0.40129806239452698</v>
      </c>
      <c r="D14" s="12">
        <v>831919</v>
      </c>
      <c r="E14" s="13">
        <f t="shared" si="5"/>
        <v>45.626278907912052</v>
      </c>
      <c r="F14" s="12">
        <v>727922</v>
      </c>
      <c r="G14" s="13">
        <f t="shared" si="1"/>
        <v>39.922603276527106</v>
      </c>
      <c r="H14" s="12">
        <v>249094</v>
      </c>
      <c r="I14" s="13">
        <f t="shared" si="2"/>
        <v>13.661465020377516</v>
      </c>
      <c r="J14" s="12">
        <v>7081</v>
      </c>
      <c r="K14" s="13">
        <f t="shared" si="3"/>
        <v>0.38835473278879945</v>
      </c>
      <c r="L14" s="14">
        <v>0</v>
      </c>
      <c r="M14" s="14">
        <v>0</v>
      </c>
      <c r="N14" s="12">
        <f t="shared" si="4"/>
        <v>1823333</v>
      </c>
    </row>
    <row r="15" spans="1:14" ht="15.75" x14ac:dyDescent="0.35">
      <c r="A15" s="24">
        <v>1974</v>
      </c>
      <c r="B15" s="12">
        <v>9223</v>
      </c>
      <c r="C15" s="13">
        <f t="shared" si="0"/>
        <v>0.56559018719728993</v>
      </c>
      <c r="D15" s="12">
        <v>771818</v>
      </c>
      <c r="E15" s="13">
        <f t="shared" si="5"/>
        <v>47.330877924995981</v>
      </c>
      <c r="F15" s="12">
        <v>590394</v>
      </c>
      <c r="G15" s="13">
        <f t="shared" si="1"/>
        <v>36.205253494541559</v>
      </c>
      <c r="H15" s="12">
        <v>254520</v>
      </c>
      <c r="I15" s="13">
        <f t="shared" si="2"/>
        <v>15.608155095462891</v>
      </c>
      <c r="J15" s="12">
        <v>4731</v>
      </c>
      <c r="K15" s="13">
        <f t="shared" si="3"/>
        <v>0.29012329780227464</v>
      </c>
      <c r="L15" s="14">
        <v>0</v>
      </c>
      <c r="M15" s="14">
        <v>0</v>
      </c>
      <c r="N15" s="12">
        <f t="shared" si="4"/>
        <v>1630686</v>
      </c>
    </row>
    <row r="16" spans="1:14" ht="15.75" x14ac:dyDescent="0.35">
      <c r="A16" s="24">
        <v>1975</v>
      </c>
      <c r="B16" s="12">
        <v>4304</v>
      </c>
      <c r="C16" s="13">
        <f t="shared" si="0"/>
        <v>0.31915903374305921</v>
      </c>
      <c r="D16" s="12">
        <v>586225</v>
      </c>
      <c r="E16" s="13">
        <f t="shared" si="5"/>
        <v>43.470958307626596</v>
      </c>
      <c r="F16" s="12">
        <v>477105</v>
      </c>
      <c r="G16" s="13">
        <f t="shared" si="1"/>
        <v>35.37926830715201</v>
      </c>
      <c r="H16" s="12">
        <v>277400</v>
      </c>
      <c r="I16" s="13">
        <f t="shared" si="2"/>
        <v>20.570333633904418</v>
      </c>
      <c r="J16" s="12">
        <v>3510</v>
      </c>
      <c r="K16" s="13">
        <f t="shared" si="3"/>
        <v>0.26028071757391674</v>
      </c>
      <c r="L16" s="14">
        <v>0</v>
      </c>
      <c r="M16" s="14">
        <v>0</v>
      </c>
      <c r="N16" s="12">
        <f t="shared" si="4"/>
        <v>1348544</v>
      </c>
    </row>
    <row r="17" spans="1:14" ht="15.75" x14ac:dyDescent="0.35">
      <c r="A17" s="24">
        <v>1976</v>
      </c>
      <c r="B17" s="12">
        <v>7024</v>
      </c>
      <c r="C17" s="13">
        <f t="shared" si="0"/>
        <v>0.47739834215541543</v>
      </c>
      <c r="D17" s="12">
        <v>574787</v>
      </c>
      <c r="E17" s="13">
        <f t="shared" si="5"/>
        <v>39.066395343463093</v>
      </c>
      <c r="F17" s="12">
        <v>565279</v>
      </c>
      <c r="G17" s="13">
        <f t="shared" si="1"/>
        <v>38.420167633153632</v>
      </c>
      <c r="H17" s="12">
        <v>321117</v>
      </c>
      <c r="I17" s="13">
        <f t="shared" si="2"/>
        <v>21.825273837972741</v>
      </c>
      <c r="J17" s="12">
        <v>3101</v>
      </c>
      <c r="K17" s="13">
        <f t="shared" si="3"/>
        <v>0.21076484325511721</v>
      </c>
      <c r="L17" s="14">
        <v>0</v>
      </c>
      <c r="M17" s="14">
        <v>0</v>
      </c>
      <c r="N17" s="12">
        <f t="shared" si="4"/>
        <v>1471308</v>
      </c>
    </row>
    <row r="18" spans="1:14" ht="15.75" x14ac:dyDescent="0.35">
      <c r="A18" s="24">
        <v>1977</v>
      </c>
      <c r="B18" s="12">
        <v>2730</v>
      </c>
      <c r="C18" s="13">
        <f t="shared" si="0"/>
        <v>0.18952147562948204</v>
      </c>
      <c r="D18" s="12">
        <v>550342</v>
      </c>
      <c r="E18" s="13">
        <f t="shared" si="5"/>
        <v>38.205724520469012</v>
      </c>
      <c r="F18" s="12">
        <v>564735</v>
      </c>
      <c r="G18" s="13">
        <f t="shared" si="1"/>
        <v>39.204912285573457</v>
      </c>
      <c r="H18" s="12">
        <v>318927</v>
      </c>
      <c r="I18" s="13">
        <f t="shared" si="2"/>
        <v>22.140481926038031</v>
      </c>
      <c r="J18" s="12">
        <v>3736</v>
      </c>
      <c r="K18" s="13">
        <f t="shared" si="3"/>
        <v>0.25935979229001649</v>
      </c>
      <c r="L18" s="14">
        <v>0</v>
      </c>
      <c r="M18" s="14">
        <v>0</v>
      </c>
      <c r="N18" s="12">
        <f t="shared" si="4"/>
        <v>1440470</v>
      </c>
    </row>
    <row r="19" spans="1:14" ht="15.75" x14ac:dyDescent="0.35">
      <c r="A19" s="24">
        <v>1978</v>
      </c>
      <c r="B19" s="15">
        <v>0</v>
      </c>
      <c r="C19" s="14">
        <v>0</v>
      </c>
      <c r="D19" s="12">
        <v>496432</v>
      </c>
      <c r="E19" s="13">
        <f t="shared" si="5"/>
        <v>32.906866446108538</v>
      </c>
      <c r="F19" s="12">
        <v>627052</v>
      </c>
      <c r="G19" s="13">
        <f t="shared" si="1"/>
        <v>41.565242407349345</v>
      </c>
      <c r="H19" s="12">
        <v>371614</v>
      </c>
      <c r="I19" s="13">
        <f t="shared" si="2"/>
        <v>24.633086238405618</v>
      </c>
      <c r="J19" s="12">
        <v>13499</v>
      </c>
      <c r="K19" s="13">
        <f t="shared" si="3"/>
        <v>0.89480490813650027</v>
      </c>
      <c r="L19" s="14">
        <v>0</v>
      </c>
      <c r="M19" s="14">
        <v>0</v>
      </c>
      <c r="N19" s="12">
        <f t="shared" si="4"/>
        <v>1508597</v>
      </c>
    </row>
    <row r="20" spans="1:14" ht="15.75" x14ac:dyDescent="0.35">
      <c r="A20" s="24">
        <v>1979</v>
      </c>
      <c r="B20" s="15">
        <v>0</v>
      </c>
      <c r="C20" s="14">
        <v>0</v>
      </c>
      <c r="D20" s="12">
        <v>400210</v>
      </c>
      <c r="E20" s="13">
        <f t="shared" si="5"/>
        <v>27.024709231658502</v>
      </c>
      <c r="F20" s="12">
        <v>708353</v>
      </c>
      <c r="G20" s="13">
        <f t="shared" si="1"/>
        <v>47.832472597818629</v>
      </c>
      <c r="H20" s="12">
        <v>331803</v>
      </c>
      <c r="I20" s="13">
        <f t="shared" si="2"/>
        <v>22.405436139006984</v>
      </c>
      <c r="J20" s="12">
        <v>40538</v>
      </c>
      <c r="K20" s="13">
        <f t="shared" si="3"/>
        <v>2.7373820315158852</v>
      </c>
      <c r="L20" s="14">
        <v>0</v>
      </c>
      <c r="M20" s="14">
        <v>0</v>
      </c>
      <c r="N20" s="12">
        <f t="shared" si="4"/>
        <v>1480904</v>
      </c>
    </row>
    <row r="21" spans="1:14" ht="15.75" x14ac:dyDescent="0.35">
      <c r="A21" s="24">
        <v>1980</v>
      </c>
      <c r="B21" s="15">
        <v>0</v>
      </c>
      <c r="C21" s="14">
        <v>0</v>
      </c>
      <c r="D21" s="12">
        <v>426198</v>
      </c>
      <c r="E21" s="13">
        <f t="shared" si="5"/>
        <v>29.490161020356055</v>
      </c>
      <c r="F21" s="12">
        <v>621137</v>
      </c>
      <c r="G21" s="13">
        <f t="shared" si="1"/>
        <v>42.978686304724327</v>
      </c>
      <c r="H21" s="12">
        <v>356924</v>
      </c>
      <c r="I21" s="13">
        <f t="shared" si="2"/>
        <v>24.69684567273794</v>
      </c>
      <c r="J21" s="12">
        <v>40962</v>
      </c>
      <c r="K21" s="13">
        <f t="shared" si="3"/>
        <v>2.8343070021816734</v>
      </c>
      <c r="L21" s="14">
        <v>0</v>
      </c>
      <c r="M21" s="14">
        <v>0</v>
      </c>
      <c r="N21" s="12">
        <f t="shared" si="4"/>
        <v>1445221</v>
      </c>
    </row>
    <row r="22" spans="1:14" ht="15.75" x14ac:dyDescent="0.35">
      <c r="A22" s="24">
        <v>1981</v>
      </c>
      <c r="B22" s="15">
        <v>0</v>
      </c>
      <c r="C22" s="14">
        <v>0</v>
      </c>
      <c r="D22" s="12">
        <v>433963</v>
      </c>
      <c r="E22" s="13">
        <f t="shared" si="5"/>
        <v>34.514371609906625</v>
      </c>
      <c r="F22" s="12">
        <v>491798</v>
      </c>
      <c r="G22" s="13">
        <f t="shared" si="1"/>
        <v>39.114161642833281</v>
      </c>
      <c r="H22" s="12">
        <v>281239</v>
      </c>
      <c r="I22" s="13">
        <f t="shared" si="2"/>
        <v>22.36777641688008</v>
      </c>
      <c r="J22" s="12">
        <v>50340</v>
      </c>
      <c r="K22" s="13">
        <f t="shared" si="3"/>
        <v>4.0036903303800084</v>
      </c>
      <c r="L22" s="14">
        <v>0</v>
      </c>
      <c r="M22" s="14">
        <v>0</v>
      </c>
      <c r="N22" s="12">
        <f t="shared" si="4"/>
        <v>1257340</v>
      </c>
    </row>
    <row r="23" spans="1:14" ht="15.75" x14ac:dyDescent="0.35">
      <c r="A23" s="24">
        <v>1982</v>
      </c>
      <c r="B23" s="15">
        <v>0</v>
      </c>
      <c r="C23" s="14">
        <v>0</v>
      </c>
      <c r="D23" s="12">
        <v>454350</v>
      </c>
      <c r="E23" s="13">
        <f t="shared" si="5"/>
        <v>35.021362761504015</v>
      </c>
      <c r="F23" s="12">
        <v>472287</v>
      </c>
      <c r="G23" s="13">
        <f t="shared" si="1"/>
        <v>36.403949278183006</v>
      </c>
      <c r="H23" s="12">
        <v>313082</v>
      </c>
      <c r="I23" s="13">
        <f t="shared" si="2"/>
        <v>24.13240518564367</v>
      </c>
      <c r="J23" s="12">
        <v>57632</v>
      </c>
      <c r="K23" s="13">
        <f t="shared" si="3"/>
        <v>4.442282774669307</v>
      </c>
      <c r="L23" s="14">
        <v>0</v>
      </c>
      <c r="M23" s="14">
        <v>0</v>
      </c>
      <c r="N23" s="12">
        <f t="shared" si="4"/>
        <v>1297351</v>
      </c>
    </row>
    <row r="24" spans="1:14" ht="15.75" x14ac:dyDescent="0.35">
      <c r="A24" s="24">
        <v>1983</v>
      </c>
      <c r="B24" s="15">
        <v>0</v>
      </c>
      <c r="C24" s="14">
        <v>0</v>
      </c>
      <c r="D24" s="12">
        <v>477396</v>
      </c>
      <c r="E24" s="13">
        <f t="shared" si="5"/>
        <v>34.208914026273867</v>
      </c>
      <c r="F24" s="12">
        <v>598951</v>
      </c>
      <c r="G24" s="13">
        <f t="shared" si="1"/>
        <v>42.919218562683312</v>
      </c>
      <c r="H24" s="12">
        <v>283827</v>
      </c>
      <c r="I24" s="13">
        <f t="shared" si="2"/>
        <v>20.338279837567207</v>
      </c>
      <c r="J24" s="12">
        <v>35357</v>
      </c>
      <c r="K24" s="13">
        <f t="shared" si="3"/>
        <v>2.5335875734756161</v>
      </c>
      <c r="L24" s="14">
        <v>0</v>
      </c>
      <c r="M24" s="14">
        <v>0</v>
      </c>
      <c r="N24" s="12">
        <f t="shared" si="4"/>
        <v>1395531</v>
      </c>
    </row>
    <row r="25" spans="1:14" ht="15.75" x14ac:dyDescent="0.35">
      <c r="A25" s="24">
        <v>1984</v>
      </c>
      <c r="B25" s="15">
        <v>0</v>
      </c>
      <c r="C25" s="14">
        <v>0</v>
      </c>
      <c r="D25" s="12">
        <v>444048</v>
      </c>
      <c r="E25" s="13">
        <f t="shared" si="5"/>
        <v>30.852028405810394</v>
      </c>
      <c r="F25" s="12">
        <v>669759</v>
      </c>
      <c r="G25" s="13">
        <f t="shared" si="1"/>
        <v>46.534211826305182</v>
      </c>
      <c r="H25" s="12">
        <v>297013</v>
      </c>
      <c r="I25" s="13">
        <f t="shared" si="2"/>
        <v>20.636177874677877</v>
      </c>
      <c r="J25" s="12">
        <v>28463</v>
      </c>
      <c r="K25" s="13">
        <f t="shared" si="3"/>
        <v>1.9775818932065481</v>
      </c>
      <c r="L25" s="14">
        <v>0</v>
      </c>
      <c r="M25" s="14">
        <v>0</v>
      </c>
      <c r="N25" s="12">
        <f t="shared" si="4"/>
        <v>1439283</v>
      </c>
    </row>
    <row r="26" spans="1:14" ht="15.75" x14ac:dyDescent="0.35">
      <c r="A26" s="24">
        <v>1985</v>
      </c>
      <c r="B26" s="15">
        <v>0</v>
      </c>
      <c r="C26" s="14">
        <v>0</v>
      </c>
      <c r="D26" s="12">
        <v>446867</v>
      </c>
      <c r="E26" s="13">
        <f t="shared" si="5"/>
        <v>32.168237404582349</v>
      </c>
      <c r="F26" s="12">
        <v>640299</v>
      </c>
      <c r="G26" s="13">
        <f t="shared" si="1"/>
        <v>46.092663458963571</v>
      </c>
      <c r="H26" s="12">
        <v>265566</v>
      </c>
      <c r="I26" s="13">
        <f t="shared" si="2"/>
        <v>19.117075404058291</v>
      </c>
      <c r="J26" s="12">
        <v>36424</v>
      </c>
      <c r="K26" s="13">
        <f t="shared" si="3"/>
        <v>2.6220237323957858</v>
      </c>
      <c r="L26" s="14">
        <v>0</v>
      </c>
      <c r="M26" s="14">
        <v>0</v>
      </c>
      <c r="N26" s="12">
        <f t="shared" si="4"/>
        <v>1389156</v>
      </c>
    </row>
    <row r="27" spans="1:14" ht="15.75" x14ac:dyDescent="0.35">
      <c r="A27" s="24">
        <v>1986</v>
      </c>
      <c r="B27" s="15">
        <v>0</v>
      </c>
      <c r="C27" s="14">
        <v>0</v>
      </c>
      <c r="D27" s="12">
        <v>658087</v>
      </c>
      <c r="E27" s="13">
        <f t="shared" si="5"/>
        <v>39.824878423094894</v>
      </c>
      <c r="F27" s="12">
        <v>603641</v>
      </c>
      <c r="G27" s="13">
        <f t="shared" si="1"/>
        <v>36.530017210787364</v>
      </c>
      <c r="H27" s="12">
        <v>330812</v>
      </c>
      <c r="I27" s="13">
        <f t="shared" si="2"/>
        <v>20.01946198739812</v>
      </c>
      <c r="J27" s="12">
        <v>59912</v>
      </c>
      <c r="K27" s="13">
        <f t="shared" si="3"/>
        <v>3.6256423787196241</v>
      </c>
      <c r="L27" s="14">
        <v>0</v>
      </c>
      <c r="M27" s="14">
        <v>0</v>
      </c>
      <c r="N27" s="12">
        <f t="shared" si="4"/>
        <v>1652452</v>
      </c>
    </row>
    <row r="28" spans="1:14" ht="15.75" x14ac:dyDescent="0.35">
      <c r="A28" s="24">
        <v>1987</v>
      </c>
      <c r="B28" s="15">
        <v>0</v>
      </c>
      <c r="C28" s="14">
        <v>0</v>
      </c>
      <c r="D28" s="12">
        <v>746337</v>
      </c>
      <c r="E28" s="13">
        <f t="shared" si="5"/>
        <v>43.561372789353875</v>
      </c>
      <c r="F28" s="12">
        <v>567006</v>
      </c>
      <c r="G28" s="13">
        <f t="shared" si="1"/>
        <v>33.094379268079145</v>
      </c>
      <c r="H28" s="12">
        <v>338609</v>
      </c>
      <c r="I28" s="13">
        <f t="shared" si="2"/>
        <v>19.763555711200606</v>
      </c>
      <c r="J28" s="12">
        <v>61348</v>
      </c>
      <c r="K28" s="13">
        <f t="shared" si="3"/>
        <v>3.5806922313663692</v>
      </c>
      <c r="L28" s="14">
        <v>0</v>
      </c>
      <c r="M28" s="14">
        <v>0</v>
      </c>
      <c r="N28" s="12">
        <f t="shared" si="4"/>
        <v>1713300</v>
      </c>
    </row>
    <row r="29" spans="1:14" ht="15.75" x14ac:dyDescent="0.35">
      <c r="A29" s="24">
        <v>1988</v>
      </c>
      <c r="B29" s="15">
        <v>0</v>
      </c>
      <c r="C29" s="14">
        <v>0</v>
      </c>
      <c r="D29" s="12">
        <v>804170</v>
      </c>
      <c r="E29" s="13">
        <f t="shared" si="5"/>
        <v>42.677092393885729</v>
      </c>
      <c r="F29" s="12">
        <v>606872</v>
      </c>
      <c r="G29" s="13">
        <f t="shared" si="1"/>
        <v>32.206538934879717</v>
      </c>
      <c r="H29" s="12">
        <v>417081</v>
      </c>
      <c r="I29" s="13">
        <f t="shared" si="2"/>
        <v>22.134380010115091</v>
      </c>
      <c r="J29" s="12">
        <v>56190</v>
      </c>
      <c r="K29" s="13">
        <f t="shared" si="3"/>
        <v>2.9819886611194635</v>
      </c>
      <c r="L29" s="14">
        <v>0</v>
      </c>
      <c r="M29" s="14">
        <v>0</v>
      </c>
      <c r="N29" s="12">
        <f t="shared" si="4"/>
        <v>1884313</v>
      </c>
    </row>
    <row r="30" spans="1:14" ht="15.75" x14ac:dyDescent="0.35">
      <c r="A30" s="24">
        <v>1989</v>
      </c>
      <c r="B30" s="15">
        <v>0</v>
      </c>
      <c r="C30" s="14">
        <v>0</v>
      </c>
      <c r="D30" s="12">
        <v>785355</v>
      </c>
      <c r="E30" s="13">
        <f t="shared" si="5"/>
        <v>39.825930326490933</v>
      </c>
      <c r="F30" s="12">
        <v>683656</v>
      </c>
      <c r="G30" s="13">
        <f t="shared" si="1"/>
        <v>34.668699152978569</v>
      </c>
      <c r="H30" s="12">
        <v>450781</v>
      </c>
      <c r="I30" s="13">
        <f t="shared" si="2"/>
        <v>22.859436431302925</v>
      </c>
      <c r="J30" s="12">
        <v>52177</v>
      </c>
      <c r="K30" s="13">
        <f t="shared" si="3"/>
        <v>2.6459340892275689</v>
      </c>
      <c r="L30" s="14">
        <v>0</v>
      </c>
      <c r="M30" s="14">
        <v>0</v>
      </c>
      <c r="N30" s="12">
        <f t="shared" si="4"/>
        <v>1971969</v>
      </c>
    </row>
    <row r="31" spans="1:14" ht="15.75" x14ac:dyDescent="0.35">
      <c r="A31" s="24">
        <v>1990</v>
      </c>
      <c r="B31" s="15">
        <v>0</v>
      </c>
      <c r="C31" s="14">
        <v>0</v>
      </c>
      <c r="D31" s="12">
        <v>685682</v>
      </c>
      <c r="E31" s="13">
        <f t="shared" si="5"/>
        <v>36.576105046642823</v>
      </c>
      <c r="F31" s="12">
        <v>669897</v>
      </c>
      <c r="G31" s="13">
        <f t="shared" si="1"/>
        <v>35.734091083666904</v>
      </c>
      <c r="H31" s="12">
        <v>478820</v>
      </c>
      <c r="I31" s="13">
        <f t="shared" si="2"/>
        <v>25.541534732475867</v>
      </c>
      <c r="J31" s="12">
        <v>40146</v>
      </c>
      <c r="K31" s="13">
        <f t="shared" si="3"/>
        <v>2.1414946187919806</v>
      </c>
      <c r="L31" s="16">
        <v>127</v>
      </c>
      <c r="M31" s="14">
        <v>0</v>
      </c>
      <c r="N31" s="12">
        <f t="shared" si="4"/>
        <v>1874672</v>
      </c>
    </row>
    <row r="32" spans="1:14" ht="15.75" x14ac:dyDescent="0.35">
      <c r="A32" s="24">
        <v>1991</v>
      </c>
      <c r="B32" s="15">
        <v>0</v>
      </c>
      <c r="C32" s="14">
        <v>0</v>
      </c>
      <c r="D32" s="12">
        <v>551322</v>
      </c>
      <c r="E32" s="13">
        <f t="shared" si="5"/>
        <v>33.763283083390085</v>
      </c>
      <c r="F32" s="12">
        <v>570826</v>
      </c>
      <c r="G32" s="13">
        <f t="shared" si="1"/>
        <v>34.957719498513079</v>
      </c>
      <c r="H32" s="12">
        <v>477943</v>
      </c>
      <c r="I32" s="13">
        <f t="shared" si="2"/>
        <v>29.269510026308954</v>
      </c>
      <c r="J32" s="12">
        <v>32813</v>
      </c>
      <c r="K32" s="13">
        <f t="shared" si="3"/>
        <v>2.0094873917878822</v>
      </c>
      <c r="L32" s="14">
        <v>0</v>
      </c>
      <c r="M32" s="14">
        <v>0</v>
      </c>
      <c r="N32" s="12">
        <f t="shared" si="4"/>
        <v>1632904</v>
      </c>
    </row>
    <row r="33" spans="1:14" ht="15.75" x14ac:dyDescent="0.35">
      <c r="A33" s="24">
        <v>1992</v>
      </c>
      <c r="B33" s="15">
        <v>0</v>
      </c>
      <c r="C33" s="14">
        <v>0</v>
      </c>
      <c r="D33" s="12">
        <v>502450</v>
      </c>
      <c r="E33" s="13">
        <f t="shared" si="5"/>
        <v>34.026873408111868</v>
      </c>
      <c r="F33" s="12">
        <v>518125</v>
      </c>
      <c r="G33" s="13">
        <f t="shared" si="1"/>
        <v>35.088414338895333</v>
      </c>
      <c r="H33" s="12">
        <v>421929</v>
      </c>
      <c r="I33" s="13">
        <f t="shared" si="2"/>
        <v>28.573837536493645</v>
      </c>
      <c r="J33" s="12">
        <v>34080</v>
      </c>
      <c r="K33" s="13">
        <f t="shared" si="3"/>
        <v>2.3079626743923822</v>
      </c>
      <c r="L33" s="16">
        <v>43</v>
      </c>
      <c r="M33" s="14">
        <v>0</v>
      </c>
      <c r="N33" s="12">
        <f t="shared" si="4"/>
        <v>1476627</v>
      </c>
    </row>
    <row r="34" spans="1:14" ht="15.75" x14ac:dyDescent="0.35">
      <c r="A34" s="24">
        <v>1993</v>
      </c>
      <c r="B34" s="15">
        <v>0</v>
      </c>
      <c r="C34" s="14">
        <v>0</v>
      </c>
      <c r="D34" s="12">
        <v>301760</v>
      </c>
      <c r="E34" s="13">
        <f t="shared" si="5"/>
        <v>27.013937566077885</v>
      </c>
      <c r="F34" s="12">
        <v>415553</v>
      </c>
      <c r="G34" s="13">
        <f t="shared" si="1"/>
        <v>37.20083111544394</v>
      </c>
      <c r="H34" s="12">
        <v>375830</v>
      </c>
      <c r="I34" s="13">
        <f t="shared" si="2"/>
        <v>33.644777821643203</v>
      </c>
      <c r="J34" s="12">
        <v>23910</v>
      </c>
      <c r="K34" s="13">
        <f t="shared" si="3"/>
        <v>2.1404534968349758</v>
      </c>
      <c r="L34" s="14">
        <v>0</v>
      </c>
      <c r="M34" s="14">
        <v>0</v>
      </c>
      <c r="N34" s="12">
        <f t="shared" si="4"/>
        <v>1117053</v>
      </c>
    </row>
    <row r="35" spans="1:14" ht="15.75" x14ac:dyDescent="0.35">
      <c r="A35" s="24">
        <v>1994</v>
      </c>
      <c r="B35" s="15">
        <v>0</v>
      </c>
      <c r="C35" s="14">
        <v>0</v>
      </c>
      <c r="D35" s="12">
        <v>148430</v>
      </c>
      <c r="E35" s="13">
        <f t="shared" si="5"/>
        <v>11.069612597119201</v>
      </c>
      <c r="F35" s="12">
        <v>696502</v>
      </c>
      <c r="G35" s="13">
        <f t="shared" si="1"/>
        <v>51.94372642402962</v>
      </c>
      <c r="H35" s="12">
        <v>471607</v>
      </c>
      <c r="I35" s="13">
        <f t="shared" si="2"/>
        <v>35.171507027484978</v>
      </c>
      <c r="J35" s="12">
        <v>24324</v>
      </c>
      <c r="K35" s="13">
        <f t="shared" si="3"/>
        <v>1.8140352813604221</v>
      </c>
      <c r="L35" s="16">
        <v>15</v>
      </c>
      <c r="M35" s="14">
        <v>0</v>
      </c>
      <c r="N35" s="12">
        <f t="shared" si="4"/>
        <v>1340878</v>
      </c>
    </row>
    <row r="36" spans="1:14" ht="15.75" x14ac:dyDescent="0.35">
      <c r="A36" s="24">
        <v>1995</v>
      </c>
      <c r="B36" s="15">
        <v>0</v>
      </c>
      <c r="C36" s="14">
        <v>0</v>
      </c>
      <c r="D36" s="17">
        <v>75071</v>
      </c>
      <c r="E36" s="13">
        <f t="shared" si="5"/>
        <v>5.2779220998355552</v>
      </c>
      <c r="F36" s="17">
        <v>798790</v>
      </c>
      <c r="G36" s="13">
        <f t="shared" si="1"/>
        <v>56.159520908575125</v>
      </c>
      <c r="H36" s="17">
        <v>519517</v>
      </c>
      <c r="I36" s="13">
        <f t="shared" si="2"/>
        <v>36.525026382228397</v>
      </c>
      <c r="J36" s="17">
        <v>28959</v>
      </c>
      <c r="K36" s="13">
        <f t="shared" si="3"/>
        <v>2.0359838831124915</v>
      </c>
      <c r="L36" s="18">
        <v>22</v>
      </c>
      <c r="M36" s="14">
        <v>0</v>
      </c>
      <c r="N36" s="12">
        <f t="shared" si="4"/>
        <v>1422359</v>
      </c>
    </row>
    <row r="37" spans="1:14" ht="15.75" x14ac:dyDescent="0.35">
      <c r="A37" s="24">
        <v>1996</v>
      </c>
      <c r="B37" s="15">
        <v>0</v>
      </c>
      <c r="C37" s="14">
        <v>0</v>
      </c>
      <c r="D37" s="19">
        <v>58740</v>
      </c>
      <c r="E37" s="13">
        <f t="shared" si="5"/>
        <v>4.456769562858736</v>
      </c>
      <c r="F37" s="19">
        <v>758720</v>
      </c>
      <c r="G37" s="13">
        <f t="shared" si="1"/>
        <v>57.566227489482124</v>
      </c>
      <c r="H37" s="19">
        <v>476531</v>
      </c>
      <c r="I37" s="13">
        <f t="shared" si="2"/>
        <v>36.155751728951927</v>
      </c>
      <c r="J37" s="19">
        <v>23999</v>
      </c>
      <c r="K37" s="13">
        <f t="shared" si="3"/>
        <v>1.8208718545973241</v>
      </c>
      <c r="L37" s="12">
        <v>5</v>
      </c>
      <c r="M37" s="14">
        <v>0</v>
      </c>
      <c r="N37" s="12">
        <f t="shared" si="4"/>
        <v>1317995</v>
      </c>
    </row>
    <row r="38" spans="1:14" ht="15.75" x14ac:dyDescent="0.35">
      <c r="A38" s="24">
        <v>1997</v>
      </c>
      <c r="B38" s="15">
        <v>0</v>
      </c>
      <c r="C38" s="14">
        <v>0</v>
      </c>
      <c r="D38" s="19">
        <v>115096</v>
      </c>
      <c r="E38" s="13">
        <f t="shared" si="5"/>
        <v>7.3125715160675675</v>
      </c>
      <c r="F38" s="19">
        <f>735875+158077</f>
        <v>893952</v>
      </c>
      <c r="G38" s="13">
        <f t="shared" si="1"/>
        <v>56.796829880548707</v>
      </c>
      <c r="H38" s="19">
        <v>529882</v>
      </c>
      <c r="I38" s="13">
        <f t="shared" si="2"/>
        <v>33.665809585710321</v>
      </c>
      <c r="J38" s="19">
        <f>22077+12932</f>
        <v>35009</v>
      </c>
      <c r="K38" s="13">
        <f t="shared" si="3"/>
        <v>2.2242807413464365</v>
      </c>
      <c r="L38" s="12">
        <v>8</v>
      </c>
      <c r="M38" s="14">
        <v>0</v>
      </c>
      <c r="N38" s="12">
        <f t="shared" si="4"/>
        <v>1573947</v>
      </c>
    </row>
    <row r="39" spans="1:14" ht="15.75" x14ac:dyDescent="0.35">
      <c r="A39" s="24">
        <v>1998</v>
      </c>
      <c r="B39" s="15">
        <v>0</v>
      </c>
      <c r="C39" s="14">
        <v>0</v>
      </c>
      <c r="D39" s="19">
        <v>108018</v>
      </c>
      <c r="E39" s="13">
        <f t="shared" si="5"/>
        <v>7.7024662324530695</v>
      </c>
      <c r="F39" s="19">
        <f>673645+93662</f>
        <v>767307</v>
      </c>
      <c r="G39" s="13">
        <f t="shared" si="1"/>
        <v>54.714549958570494</v>
      </c>
      <c r="H39" s="19">
        <v>470199</v>
      </c>
      <c r="I39" s="13">
        <f t="shared" si="2"/>
        <v>33.528596345360967</v>
      </c>
      <c r="J39" s="19">
        <f>37415+19362</f>
        <v>56777</v>
      </c>
      <c r="K39" s="13">
        <f t="shared" si="3"/>
        <v>4.048611576588975</v>
      </c>
      <c r="L39" s="12">
        <v>81</v>
      </c>
      <c r="M39" s="14">
        <v>0</v>
      </c>
      <c r="N39" s="12">
        <f t="shared" ref="N39:N63" si="6">SUM(B39+D39+F39+H39+J39+L39)</f>
        <v>1402382</v>
      </c>
    </row>
    <row r="40" spans="1:14" ht="15.75" x14ac:dyDescent="0.35">
      <c r="A40" s="24">
        <v>1999</v>
      </c>
      <c r="B40" s="15">
        <v>0</v>
      </c>
      <c r="C40" s="14">
        <v>0</v>
      </c>
      <c r="D40" s="19">
        <v>118040</v>
      </c>
      <c r="E40" s="13">
        <f t="shared" si="5"/>
        <v>8.368906859398253</v>
      </c>
      <c r="F40" s="19">
        <f>667509+24768</f>
        <v>692277</v>
      </c>
      <c r="G40" s="13">
        <f t="shared" si="1"/>
        <v>49.081681920566282</v>
      </c>
      <c r="H40" s="19">
        <v>532389</v>
      </c>
      <c r="I40" s="13">
        <f t="shared" si="2"/>
        <v>37.745797644596543</v>
      </c>
      <c r="J40" s="19">
        <f>49092+18523</f>
        <v>67615</v>
      </c>
      <c r="K40" s="13">
        <f t="shared" si="3"/>
        <v>4.7938295264165776</v>
      </c>
      <c r="L40" s="12">
        <v>138</v>
      </c>
      <c r="M40" s="14">
        <v>0</v>
      </c>
      <c r="N40" s="12">
        <f t="shared" si="6"/>
        <v>1410459</v>
      </c>
    </row>
    <row r="41" spans="1:14" ht="15.75" x14ac:dyDescent="0.35">
      <c r="A41" s="24">
        <v>2000</v>
      </c>
      <c r="B41" s="15">
        <v>0</v>
      </c>
      <c r="C41" s="14">
        <v>0</v>
      </c>
      <c r="D41" s="19">
        <v>82575</v>
      </c>
      <c r="E41" s="13">
        <f t="shared" si="5"/>
        <v>5.8058024979539953</v>
      </c>
      <c r="F41" s="19">
        <f>677588+18115</f>
        <v>695703</v>
      </c>
      <c r="G41" s="13">
        <f t="shared" si="1"/>
        <v>48.914492464233582</v>
      </c>
      <c r="H41" s="19">
        <v>573453</v>
      </c>
      <c r="I41" s="13">
        <f t="shared" si="2"/>
        <v>40.319162698870272</v>
      </c>
      <c r="J41" s="19">
        <f>55209+15303</f>
        <v>70512</v>
      </c>
      <c r="K41" s="13">
        <f t="shared" si="3"/>
        <v>4.9576596516588811</v>
      </c>
      <c r="L41" s="12">
        <v>41</v>
      </c>
      <c r="M41" s="14">
        <v>0</v>
      </c>
      <c r="N41" s="12">
        <f t="shared" si="6"/>
        <v>1422284</v>
      </c>
    </row>
    <row r="42" spans="1:14" ht="15.75" x14ac:dyDescent="0.35">
      <c r="A42" s="24">
        <v>2001</v>
      </c>
      <c r="B42" s="15">
        <v>0</v>
      </c>
      <c r="C42" s="14">
        <v>0</v>
      </c>
      <c r="D42" s="15">
        <v>0</v>
      </c>
      <c r="E42" s="14">
        <v>0</v>
      </c>
      <c r="F42" s="19">
        <v>673902</v>
      </c>
      <c r="G42" s="13">
        <f t="shared" si="1"/>
        <v>52.988881724826619</v>
      </c>
      <c r="H42" s="19">
        <v>528476</v>
      </c>
      <c r="I42" s="13">
        <f t="shared" si="2"/>
        <v>41.554042365817992</v>
      </c>
      <c r="J42" s="19">
        <f>56329+13005</f>
        <v>69334</v>
      </c>
      <c r="K42" s="13">
        <f t="shared" si="3"/>
        <v>5.4517290726383489</v>
      </c>
      <c r="L42" s="12">
        <v>68</v>
      </c>
      <c r="M42" s="14">
        <v>0</v>
      </c>
      <c r="N42" s="12">
        <f t="shared" si="6"/>
        <v>1271780</v>
      </c>
    </row>
    <row r="43" spans="1:14" ht="15.75" x14ac:dyDescent="0.35">
      <c r="A43" s="24">
        <v>2002</v>
      </c>
      <c r="B43" s="15">
        <v>0</v>
      </c>
      <c r="C43" s="14">
        <v>0</v>
      </c>
      <c r="D43" s="15">
        <v>0</v>
      </c>
      <c r="E43" s="14">
        <v>0</v>
      </c>
      <c r="F43" s="19">
        <v>593177</v>
      </c>
      <c r="G43" s="13">
        <f t="shared" si="1"/>
        <v>52.690827336691626</v>
      </c>
      <c r="H43" s="19">
        <f>456590+7305</f>
        <v>463895</v>
      </c>
      <c r="I43" s="13">
        <f t="shared" si="2"/>
        <v>41.206943875697412</v>
      </c>
      <c r="J43" s="19">
        <f>53029+15635</f>
        <v>68664</v>
      </c>
      <c r="K43" s="13">
        <f t="shared" si="3"/>
        <v>6.099297458004262</v>
      </c>
      <c r="L43" s="12">
        <v>33</v>
      </c>
      <c r="M43" s="14">
        <v>0</v>
      </c>
      <c r="N43" s="12">
        <f t="shared" si="6"/>
        <v>1125769</v>
      </c>
    </row>
    <row r="44" spans="1:14" ht="15.75" x14ac:dyDescent="0.35">
      <c r="A44" s="24">
        <v>2003</v>
      </c>
      <c r="B44" s="15">
        <v>0</v>
      </c>
      <c r="C44" s="14">
        <v>0</v>
      </c>
      <c r="D44" s="15">
        <v>0</v>
      </c>
      <c r="E44" s="14">
        <v>0</v>
      </c>
      <c r="F44" s="19">
        <f>522047+26967</f>
        <v>549014</v>
      </c>
      <c r="G44" s="13">
        <f t="shared" si="1"/>
        <v>53.486468950386481</v>
      </c>
      <c r="H44" s="19">
        <v>425311</v>
      </c>
      <c r="I44" s="13">
        <f t="shared" si="2"/>
        <v>41.434979063845049</v>
      </c>
      <c r="J44" s="19">
        <f>35224+16905</f>
        <v>52129</v>
      </c>
      <c r="K44" s="13">
        <f t="shared" si="3"/>
        <v>5.0785519857684802</v>
      </c>
      <c r="L44" s="14">
        <v>0</v>
      </c>
      <c r="M44" s="14">
        <v>0</v>
      </c>
      <c r="N44" s="12">
        <f t="shared" si="6"/>
        <v>1026454</v>
      </c>
    </row>
    <row r="45" spans="1:14" ht="15.75" x14ac:dyDescent="0.35">
      <c r="A45" s="24">
        <v>2004</v>
      </c>
      <c r="B45" s="15">
        <v>0</v>
      </c>
      <c r="C45" s="14">
        <v>0</v>
      </c>
      <c r="D45" s="15">
        <v>0</v>
      </c>
      <c r="E45" s="14">
        <v>0</v>
      </c>
      <c r="F45" s="19">
        <f>421607+57756</f>
        <v>479363</v>
      </c>
      <c r="G45" s="13">
        <f t="shared" si="1"/>
        <v>57.50667603991468</v>
      </c>
      <c r="H45" s="19">
        <v>313752</v>
      </c>
      <c r="I45" s="13">
        <f t="shared" si="2"/>
        <v>37.639189134070236</v>
      </c>
      <c r="J45" s="19">
        <f>22496+17967</f>
        <v>40463</v>
      </c>
      <c r="K45" s="13">
        <f t="shared" si="3"/>
        <v>4.8541348260150823</v>
      </c>
      <c r="L45" s="14">
        <v>0</v>
      </c>
      <c r="M45" s="14">
        <v>0</v>
      </c>
      <c r="N45" s="12">
        <f t="shared" si="6"/>
        <v>833578</v>
      </c>
    </row>
    <row r="46" spans="1:14" ht="15.75" x14ac:dyDescent="0.35">
      <c r="A46" s="24">
        <v>2005</v>
      </c>
      <c r="B46" s="15">
        <v>0</v>
      </c>
      <c r="C46" s="14">
        <v>0</v>
      </c>
      <c r="D46" s="15">
        <v>0</v>
      </c>
      <c r="E46" s="14">
        <v>0</v>
      </c>
      <c r="F46" s="19">
        <f>372590+60543</f>
        <v>433133</v>
      </c>
      <c r="G46" s="13">
        <f t="shared" si="1"/>
        <v>59.699005413988161</v>
      </c>
      <c r="H46" s="19">
        <v>262465</v>
      </c>
      <c r="I46" s="13">
        <f t="shared" si="2"/>
        <v>36.175723059620033</v>
      </c>
      <c r="J46" s="19">
        <f>14469+15461</f>
        <v>29930</v>
      </c>
      <c r="K46" s="13">
        <f t="shared" si="3"/>
        <v>4.1252715263918143</v>
      </c>
      <c r="L46" s="14">
        <v>0</v>
      </c>
      <c r="M46" s="14">
        <v>0</v>
      </c>
      <c r="N46" s="12">
        <f t="shared" si="6"/>
        <v>725528</v>
      </c>
    </row>
    <row r="47" spans="1:14" ht="15.75" x14ac:dyDescent="0.35">
      <c r="A47" s="24">
        <v>2006</v>
      </c>
      <c r="B47" s="15">
        <v>0</v>
      </c>
      <c r="C47" s="14">
        <v>0</v>
      </c>
      <c r="D47" s="15">
        <v>0</v>
      </c>
      <c r="E47" s="14">
        <v>0</v>
      </c>
      <c r="F47" s="19">
        <v>593107</v>
      </c>
      <c r="G47" s="13">
        <f t="shared" si="1"/>
        <v>66.454416908869675</v>
      </c>
      <c r="H47" s="19">
        <v>248684</v>
      </c>
      <c r="I47" s="13">
        <f t="shared" si="2"/>
        <v>27.863691061756725</v>
      </c>
      <c r="J47" s="19">
        <v>50711</v>
      </c>
      <c r="K47" s="13">
        <f t="shared" si="3"/>
        <v>5.6818920293736035</v>
      </c>
      <c r="L47" s="14">
        <v>0</v>
      </c>
      <c r="M47" s="14">
        <v>0</v>
      </c>
      <c r="N47" s="12">
        <f t="shared" si="6"/>
        <v>892502</v>
      </c>
    </row>
    <row r="48" spans="1:14" ht="15.75" x14ac:dyDescent="0.35">
      <c r="A48" s="24">
        <v>2007</v>
      </c>
      <c r="B48" s="15">
        <v>0</v>
      </c>
      <c r="C48" s="14">
        <v>0</v>
      </c>
      <c r="D48" s="15">
        <v>0</v>
      </c>
      <c r="E48" s="14">
        <v>0</v>
      </c>
      <c r="F48" s="19">
        <v>579630</v>
      </c>
      <c r="G48" s="13">
        <f t="shared" si="1"/>
        <v>63.635465384362035</v>
      </c>
      <c r="H48" s="19">
        <v>285189</v>
      </c>
      <c r="I48" s="13">
        <f t="shared" si="2"/>
        <v>31.309861010473618</v>
      </c>
      <c r="J48" s="19">
        <f>25923+20118</f>
        <v>46041</v>
      </c>
      <c r="K48" s="13">
        <f t="shared" si="3"/>
        <v>5.0546736051643499</v>
      </c>
      <c r="L48" s="14">
        <v>0</v>
      </c>
      <c r="M48" s="14">
        <v>0</v>
      </c>
      <c r="N48" s="12">
        <f t="shared" si="6"/>
        <v>910860</v>
      </c>
    </row>
    <row r="49" spans="1:14" ht="15.75" x14ac:dyDescent="0.35">
      <c r="A49" s="24">
        <v>2008</v>
      </c>
      <c r="B49" s="15">
        <v>0</v>
      </c>
      <c r="C49" s="14">
        <v>0</v>
      </c>
      <c r="D49" s="15">
        <v>0</v>
      </c>
      <c r="E49" s="14">
        <v>0</v>
      </c>
      <c r="F49" s="19">
        <v>409512</v>
      </c>
      <c r="G49" s="13">
        <f t="shared" ref="G49:G63" si="7">100*F49/$N49</f>
        <v>62.12059385244099</v>
      </c>
      <c r="H49" s="19">
        <v>217257</v>
      </c>
      <c r="I49" s="13">
        <f t="shared" ref="I49:I59" si="8">100*H49/$N49</f>
        <v>32.956626078356123</v>
      </c>
      <c r="J49" s="19">
        <v>32452</v>
      </c>
      <c r="K49" s="13">
        <f t="shared" ref="K49:K59" si="9">100*J49/$N49</f>
        <v>4.9227800692028927</v>
      </c>
      <c r="L49" s="14">
        <v>0</v>
      </c>
      <c r="M49" s="14">
        <v>0</v>
      </c>
      <c r="N49" s="12">
        <f t="shared" si="6"/>
        <v>659221</v>
      </c>
    </row>
    <row r="50" spans="1:14" ht="15.75" x14ac:dyDescent="0.35">
      <c r="A50" s="25">
        <v>2009</v>
      </c>
      <c r="B50" s="15">
        <v>0</v>
      </c>
      <c r="C50" s="14">
        <v>0</v>
      </c>
      <c r="D50" s="15">
        <v>0</v>
      </c>
      <c r="E50" s="15">
        <v>0</v>
      </c>
      <c r="F50" s="19">
        <v>513750</v>
      </c>
      <c r="G50" s="13">
        <f t="shared" si="7"/>
        <v>77.711390107396767</v>
      </c>
      <c r="H50" s="19">
        <v>130324</v>
      </c>
      <c r="I50" s="13">
        <f t="shared" si="8"/>
        <v>19.713205263954016</v>
      </c>
      <c r="J50" s="19">
        <v>17026</v>
      </c>
      <c r="K50" s="13">
        <f t="shared" si="9"/>
        <v>2.5754046286492209</v>
      </c>
      <c r="L50" s="14">
        <v>0</v>
      </c>
      <c r="M50" s="14">
        <v>0</v>
      </c>
      <c r="N50" s="12">
        <f t="shared" si="6"/>
        <v>661100</v>
      </c>
    </row>
    <row r="51" spans="1:14" ht="15.75" x14ac:dyDescent="0.35">
      <c r="A51" s="26">
        <v>2010</v>
      </c>
      <c r="B51" s="15">
        <v>0</v>
      </c>
      <c r="C51" s="15">
        <v>0</v>
      </c>
      <c r="D51" s="15">
        <v>0</v>
      </c>
      <c r="E51" s="15">
        <v>0</v>
      </c>
      <c r="F51" s="20">
        <v>429460</v>
      </c>
      <c r="G51" s="13">
        <f t="shared" si="7"/>
        <v>74.927290205855513</v>
      </c>
      <c r="H51" s="20">
        <v>126307</v>
      </c>
      <c r="I51" s="13">
        <f t="shared" si="8"/>
        <v>22.036607004216908</v>
      </c>
      <c r="J51" s="20">
        <v>17402</v>
      </c>
      <c r="K51" s="13">
        <f t="shared" si="9"/>
        <v>3.0361027899275781</v>
      </c>
      <c r="L51" s="14">
        <v>0</v>
      </c>
      <c r="M51" s="14">
        <v>0</v>
      </c>
      <c r="N51" s="12">
        <f t="shared" si="6"/>
        <v>573169</v>
      </c>
    </row>
    <row r="52" spans="1:14" ht="15.75" x14ac:dyDescent="0.35">
      <c r="A52" s="26">
        <v>2011</v>
      </c>
      <c r="B52" s="15">
        <v>0</v>
      </c>
      <c r="C52" s="15">
        <v>0</v>
      </c>
      <c r="D52" s="21">
        <v>1511</v>
      </c>
      <c r="E52" s="13">
        <f t="shared" ref="E52:E63" si="10">100*D52/$N52</f>
        <v>0.31115760513667456</v>
      </c>
      <c r="F52" s="22">
        <v>358648</v>
      </c>
      <c r="G52" s="13">
        <f t="shared" si="7"/>
        <v>73.855759607583096</v>
      </c>
      <c r="H52" s="20">
        <v>109223</v>
      </c>
      <c r="I52" s="13">
        <f t="shared" si="8"/>
        <v>22.492102651120454</v>
      </c>
      <c r="J52" s="20">
        <v>16224</v>
      </c>
      <c r="K52" s="13">
        <f t="shared" si="9"/>
        <v>3.3409801361597675</v>
      </c>
      <c r="L52" s="14">
        <v>0</v>
      </c>
      <c r="M52" s="14">
        <v>0</v>
      </c>
      <c r="N52" s="12">
        <f t="shared" si="6"/>
        <v>485606</v>
      </c>
    </row>
    <row r="53" spans="1:14" ht="15.75" x14ac:dyDescent="0.35">
      <c r="A53" s="26">
        <v>2012</v>
      </c>
      <c r="B53" s="15">
        <v>0</v>
      </c>
      <c r="C53" s="15">
        <v>0</v>
      </c>
      <c r="D53" s="21">
        <v>24627</v>
      </c>
      <c r="E53" s="13">
        <f t="shared" si="10"/>
        <v>6.2061353218234094</v>
      </c>
      <c r="F53" s="22">
        <v>298444</v>
      </c>
      <c r="G53" s="13">
        <f t="shared" si="7"/>
        <v>75.2094794325848</v>
      </c>
      <c r="H53" s="20">
        <v>57682</v>
      </c>
      <c r="I53" s="13">
        <f t="shared" si="8"/>
        <v>14.536171585390747</v>
      </c>
      <c r="J53" s="20">
        <v>16064</v>
      </c>
      <c r="K53" s="13">
        <f t="shared" si="9"/>
        <v>4.0482136602010499</v>
      </c>
      <c r="L53" s="14">
        <v>0</v>
      </c>
      <c r="M53" s="14">
        <v>0</v>
      </c>
      <c r="N53" s="12">
        <f t="shared" si="6"/>
        <v>396817</v>
      </c>
    </row>
    <row r="54" spans="1:14" ht="15.75" x14ac:dyDescent="0.35">
      <c r="A54" s="26">
        <v>2013</v>
      </c>
      <c r="B54" s="15">
        <v>0</v>
      </c>
      <c r="C54" s="15">
        <v>0</v>
      </c>
      <c r="D54" s="21">
        <v>47519</v>
      </c>
      <c r="E54" s="13">
        <f t="shared" si="10"/>
        <v>12.232504858867594</v>
      </c>
      <c r="F54" s="22">
        <v>266376</v>
      </c>
      <c r="G54" s="13">
        <f t="shared" si="7"/>
        <v>68.571428571428569</v>
      </c>
      <c r="H54" s="20">
        <v>46177</v>
      </c>
      <c r="I54" s="13">
        <f t="shared" si="8"/>
        <v>11.887042590709587</v>
      </c>
      <c r="J54" s="20">
        <v>28393</v>
      </c>
      <c r="K54" s="13">
        <f t="shared" si="9"/>
        <v>7.3090239789942464</v>
      </c>
      <c r="L54" s="14">
        <v>0</v>
      </c>
      <c r="M54" s="14">
        <v>0</v>
      </c>
      <c r="N54" s="12">
        <f t="shared" si="6"/>
        <v>388465</v>
      </c>
    </row>
    <row r="55" spans="1:14" ht="15.75" x14ac:dyDescent="0.35">
      <c r="A55" s="26">
        <v>2014</v>
      </c>
      <c r="B55" s="15">
        <v>0</v>
      </c>
      <c r="C55" s="15">
        <v>0</v>
      </c>
      <c r="D55" s="21">
        <v>47587</v>
      </c>
      <c r="E55" s="13">
        <f t="shared" si="10"/>
        <v>11.857708494780933</v>
      </c>
      <c r="F55" s="22">
        <v>243193</v>
      </c>
      <c r="G55" s="13">
        <f t="shared" si="7"/>
        <v>60.598728685801994</v>
      </c>
      <c r="H55" s="20">
        <v>56535</v>
      </c>
      <c r="I55" s="13">
        <f t="shared" si="8"/>
        <v>14.087367343023097</v>
      </c>
      <c r="J55" s="20">
        <v>54002</v>
      </c>
      <c r="K55" s="13">
        <f t="shared" si="9"/>
        <v>13.456195476393972</v>
      </c>
      <c r="L55" s="14">
        <v>0</v>
      </c>
      <c r="M55" s="14">
        <v>0</v>
      </c>
      <c r="N55" s="12">
        <f t="shared" si="6"/>
        <v>401317</v>
      </c>
    </row>
    <row r="56" spans="1:14" ht="15.75" x14ac:dyDescent="0.35">
      <c r="A56" s="26">
        <v>2015</v>
      </c>
      <c r="B56" s="15">
        <v>0</v>
      </c>
      <c r="C56" s="15">
        <v>0</v>
      </c>
      <c r="D56" s="21">
        <v>35380</v>
      </c>
      <c r="E56" s="13">
        <f t="shared" si="10"/>
        <v>5.3352313768304986</v>
      </c>
      <c r="F56" s="22">
        <v>317524</v>
      </c>
      <c r="G56" s="13">
        <f t="shared" si="7"/>
        <v>47.881967430659337</v>
      </c>
      <c r="H56" s="20">
        <v>148969</v>
      </c>
      <c r="I56" s="13">
        <f t="shared" si="8"/>
        <v>22.464219417045296</v>
      </c>
      <c r="J56" s="20">
        <v>161266</v>
      </c>
      <c r="K56" s="13">
        <f t="shared" si="9"/>
        <v>24.318581775464871</v>
      </c>
      <c r="L56" s="14">
        <v>0</v>
      </c>
      <c r="M56" s="14">
        <v>0</v>
      </c>
      <c r="N56" s="12">
        <f t="shared" si="6"/>
        <v>663139</v>
      </c>
    </row>
    <row r="57" spans="1:14" ht="15.75" x14ac:dyDescent="0.35">
      <c r="A57" s="26">
        <v>2016</v>
      </c>
      <c r="B57" s="15">
        <v>0</v>
      </c>
      <c r="C57" s="15">
        <v>0</v>
      </c>
      <c r="D57" s="21">
        <v>24745</v>
      </c>
      <c r="E57" s="13">
        <f t="shared" si="10"/>
        <v>3.470688148606325</v>
      </c>
      <c r="F57" s="22">
        <v>328983</v>
      </c>
      <c r="G57" s="13">
        <f t="shared" si="7"/>
        <v>46.142549977488564</v>
      </c>
      <c r="H57" s="20">
        <v>168904</v>
      </c>
      <c r="I57" s="13">
        <f t="shared" si="8"/>
        <v>23.690164116072044</v>
      </c>
      <c r="J57" s="20">
        <v>190339</v>
      </c>
      <c r="K57" s="13">
        <f t="shared" si="9"/>
        <v>26.696597757833068</v>
      </c>
      <c r="L57" s="14">
        <v>0</v>
      </c>
      <c r="M57" s="14">
        <v>0</v>
      </c>
      <c r="N57" s="12">
        <f t="shared" si="6"/>
        <v>712971</v>
      </c>
    </row>
    <row r="58" spans="1:14" ht="15.75" x14ac:dyDescent="0.35">
      <c r="A58" s="26">
        <v>2017</v>
      </c>
      <c r="B58" s="15">
        <v>0</v>
      </c>
      <c r="C58" s="15">
        <v>0</v>
      </c>
      <c r="D58" s="21">
        <v>23716</v>
      </c>
      <c r="E58" s="13">
        <f t="shared" si="10"/>
        <v>3.1934633376512505</v>
      </c>
      <c r="F58" s="22">
        <v>309894</v>
      </c>
      <c r="G58" s="13">
        <f t="shared" si="7"/>
        <v>41.728585240263811</v>
      </c>
      <c r="H58" s="20">
        <v>201721</v>
      </c>
      <c r="I58" s="13">
        <f t="shared" si="8"/>
        <v>27.162616711686116</v>
      </c>
      <c r="J58" s="20">
        <v>207311</v>
      </c>
      <c r="K58" s="13">
        <f t="shared" si="9"/>
        <v>27.91533471039882</v>
      </c>
      <c r="L58" s="14">
        <v>0</v>
      </c>
      <c r="M58" s="14">
        <v>0</v>
      </c>
      <c r="N58" s="12">
        <f t="shared" si="6"/>
        <v>742642</v>
      </c>
    </row>
    <row r="59" spans="1:14" ht="15.75" x14ac:dyDescent="0.35">
      <c r="A59" s="28">
        <v>2018</v>
      </c>
      <c r="B59" s="29">
        <v>0</v>
      </c>
      <c r="C59" s="29">
        <v>0</v>
      </c>
      <c r="D59" s="30">
        <v>31878</v>
      </c>
      <c r="E59" s="13">
        <f t="shared" si="10"/>
        <v>4.7353222538458342</v>
      </c>
      <c r="F59" s="31">
        <v>281098</v>
      </c>
      <c r="G59" s="13">
        <f t="shared" si="7"/>
        <v>41.755744240904583</v>
      </c>
      <c r="H59" s="32">
        <v>163998</v>
      </c>
      <c r="I59" s="13">
        <f t="shared" si="8"/>
        <v>24.361107314957309</v>
      </c>
      <c r="J59" s="32">
        <v>196222</v>
      </c>
      <c r="K59" s="13">
        <f t="shared" si="9"/>
        <v>29.147826190292278</v>
      </c>
      <c r="L59" s="14">
        <v>0</v>
      </c>
      <c r="M59" s="14">
        <v>0</v>
      </c>
      <c r="N59" s="33">
        <f t="shared" si="6"/>
        <v>673196</v>
      </c>
    </row>
    <row r="60" spans="1:14" ht="15.75" x14ac:dyDescent="0.35">
      <c r="A60" s="28">
        <v>2019</v>
      </c>
      <c r="B60" s="29">
        <v>0</v>
      </c>
      <c r="C60" s="29">
        <v>0</v>
      </c>
      <c r="D60" s="30">
        <v>55591</v>
      </c>
      <c r="E60" s="34">
        <f t="shared" si="10"/>
        <v>10.24771785456208</v>
      </c>
      <c r="F60" s="31">
        <v>255882</v>
      </c>
      <c r="G60" s="34">
        <f t="shared" si="7"/>
        <v>47.169623501305139</v>
      </c>
      <c r="H60" s="32">
        <v>112784</v>
      </c>
      <c r="I60" s="34">
        <f>100*H60/$N60</f>
        <v>20.790750490347889</v>
      </c>
      <c r="J60" s="32">
        <v>108084</v>
      </c>
      <c r="K60" s="34">
        <f>100*J60/$N60</f>
        <v>19.924346325708978</v>
      </c>
      <c r="L60" s="35">
        <v>10131</v>
      </c>
      <c r="M60" s="40">
        <f>100*L60/$N60</f>
        <v>1.8675618280759192</v>
      </c>
      <c r="N60" s="33">
        <f t="shared" si="6"/>
        <v>542472</v>
      </c>
    </row>
    <row r="61" spans="1:14" ht="15.75" x14ac:dyDescent="0.35">
      <c r="A61" s="28">
        <v>2020</v>
      </c>
      <c r="B61" s="29">
        <v>0</v>
      </c>
      <c r="C61" s="29">
        <v>0</v>
      </c>
      <c r="D61" s="30">
        <v>98357</v>
      </c>
      <c r="E61" s="34">
        <f t="shared" ref="E61:E62" si="11">100*D61/$N61</f>
        <v>21.76877824649312</v>
      </c>
      <c r="F61" s="31">
        <v>160507</v>
      </c>
      <c r="G61" s="34">
        <f t="shared" ref="G61:G62" si="12">100*F61/$N61</f>
        <v>35.524073426496038</v>
      </c>
      <c r="H61" s="32">
        <v>84180</v>
      </c>
      <c r="I61" s="34">
        <f>100*H61/$N61</f>
        <v>18.631065941313693</v>
      </c>
      <c r="J61" s="32">
        <v>85112</v>
      </c>
      <c r="K61" s="34">
        <f>100*J61/$N61</f>
        <v>18.837340037979221</v>
      </c>
      <c r="L61" s="35">
        <v>23670</v>
      </c>
      <c r="M61" s="40">
        <f>100*L61/$N61</f>
        <v>5.2387423477179267</v>
      </c>
      <c r="N61" s="33">
        <f t="shared" ref="N61:N62" si="13">SUM(B61+D61+F61+H61+J61+L61)</f>
        <v>451826</v>
      </c>
    </row>
    <row r="62" spans="1:14" ht="15.75" x14ac:dyDescent="0.35">
      <c r="A62" s="28" t="s">
        <v>19</v>
      </c>
      <c r="B62" s="29">
        <v>0</v>
      </c>
      <c r="C62" s="29">
        <v>0</v>
      </c>
      <c r="D62" s="30">
        <v>142197</v>
      </c>
      <c r="E62" s="34">
        <f t="shared" si="11"/>
        <v>32.141670452773127</v>
      </c>
      <c r="F62" s="31">
        <v>97869</v>
      </c>
      <c r="G62" s="34">
        <f t="shared" si="12"/>
        <v>22.12193749194746</v>
      </c>
      <c r="H62" s="32">
        <v>82242</v>
      </c>
      <c r="I62" s="34">
        <f>100*H62/$N62</f>
        <v>18.589669693291473</v>
      </c>
      <c r="J62" s="32">
        <v>73850</v>
      </c>
      <c r="K62" s="34">
        <f>100*J62/$N62</f>
        <v>16.692773848515056</v>
      </c>
      <c r="L62" s="35">
        <v>46249</v>
      </c>
      <c r="M62" s="40">
        <f>100*L62/$N62</f>
        <v>10.453948513472888</v>
      </c>
      <c r="N62" s="33">
        <f t="shared" si="13"/>
        <v>442407</v>
      </c>
    </row>
    <row r="63" spans="1:14" ht="15.75" x14ac:dyDescent="0.35">
      <c r="A63" s="28" t="s">
        <v>20</v>
      </c>
      <c r="B63" s="29">
        <v>0</v>
      </c>
      <c r="C63" s="29">
        <v>0</v>
      </c>
      <c r="D63" s="36">
        <v>142664</v>
      </c>
      <c r="E63" s="37">
        <f>100*D63/$N63</f>
        <v>30.149156582712376</v>
      </c>
      <c r="F63" s="38">
        <v>137944</v>
      </c>
      <c r="G63" s="34">
        <f t="shared" si="7"/>
        <v>29.151679860691388</v>
      </c>
      <c r="H63" s="38">
        <v>71295</v>
      </c>
      <c r="I63" s="37">
        <f>100*H63/$N63</f>
        <v>15.066759088238651</v>
      </c>
      <c r="J63" s="38">
        <v>54177</v>
      </c>
      <c r="K63" s="37">
        <f>100*J63/$N63</f>
        <v>11.449215332400664</v>
      </c>
      <c r="L63" s="39">
        <v>67114</v>
      </c>
      <c r="M63" s="40">
        <f>100*L63/$N63</f>
        <v>14.183189135956923</v>
      </c>
      <c r="N63" s="33">
        <f t="shared" si="6"/>
        <v>473194</v>
      </c>
    </row>
    <row r="64" spans="1:14" x14ac:dyDescent="0.3">
      <c r="A64" s="41" t="s">
        <v>18</v>
      </c>
      <c r="B64" s="41"/>
      <c r="C64" s="41"/>
      <c r="D64" s="41"/>
      <c r="E64" s="41"/>
      <c r="F64" s="41"/>
      <c r="G64" s="41"/>
      <c r="H64" s="41"/>
      <c r="I64" s="41"/>
      <c r="J64" s="41"/>
      <c r="K64" s="41"/>
      <c r="L64" s="41"/>
      <c r="M64" s="41"/>
      <c r="N64" s="41"/>
    </row>
    <row r="65" spans="1:14" x14ac:dyDescent="0.3">
      <c r="A65" s="42" t="s">
        <v>17</v>
      </c>
      <c r="B65" s="42"/>
      <c r="C65" s="42"/>
      <c r="D65" s="42"/>
      <c r="E65" s="42"/>
      <c r="F65" s="42"/>
      <c r="G65" s="42"/>
      <c r="H65" s="42"/>
      <c r="I65" s="42"/>
      <c r="J65" s="42"/>
      <c r="K65" s="42"/>
      <c r="L65" s="42"/>
      <c r="M65" s="42"/>
      <c r="N65" s="42"/>
    </row>
  </sheetData>
  <mergeCells count="12">
    <mergeCell ref="A64:N64"/>
    <mergeCell ref="A65:N65"/>
    <mergeCell ref="A2:N2"/>
    <mergeCell ref="A3:N3"/>
    <mergeCell ref="L5:L6"/>
    <mergeCell ref="N5:N6"/>
    <mergeCell ref="C5:C6"/>
    <mergeCell ref="E5:E6"/>
    <mergeCell ref="G5:G6"/>
    <mergeCell ref="I5:I6"/>
    <mergeCell ref="K5:K6"/>
    <mergeCell ref="M5:M6"/>
  </mergeCells>
  <printOptions horizontalCentered="1"/>
  <pageMargins left="0.39370078740157483" right="0.39370078740157483" top="0.55118110236220474" bottom="0.35433070866141736" header="0.31496062992125984" footer="0.31496062992125984"/>
  <pageSetup paperSize="9" scale="64" fitToHeight="0" orientation="portrait" r:id="rId1"/>
  <headerFooter>
    <oddFooter>&amp;L&amp;"Trebuchet MS,Grassetto"Statistiche Italia - PRODUZIONE
Automobile in cifre &amp;C&amp;"Trebuchet MS,Normale"&amp;9&amp;P/&amp;N&amp;R&amp;"Trebuchet MS,Grassetto"ANFIA - Studi  e statistiche</oddFooter>
  </headerFooter>
  <ignoredErrors>
    <ignoredError sqref="N8 N57 N56 N55 N54 N53 N52 N51 N50 N49 N48 N47 N46 N45 N44 N43 N42 H43:J48 J41:J42 N41 N40 N39 N38 J38:J40 N37 N36 N35 N34 N33 N32 N31 N30 N29 N28 N27 N26 N25 N24 N23 N22 N21 N20 N19 N18 N17 N16 N15 N14 N13 N12 N11 N10 N9" formula="1"/>
    <ignoredError sqref="A62" numberStoredAsText="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VettAnnoCC</vt:lpstr>
      <vt:lpstr>VettAnnoCC!Area_stampa</vt:lpstr>
      <vt:lpstr>VettAnnoCC!Titoli_stampa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Alessio Irene</cp:lastModifiedBy>
  <cp:lastPrinted>2021-06-03T15:17:32Z</cp:lastPrinted>
  <dcterms:created xsi:type="dcterms:W3CDTF">2012-10-15T08:15:30Z</dcterms:created>
  <dcterms:modified xsi:type="dcterms:W3CDTF">2023-07-18T09:51:22Z</dcterms:modified>
</cp:coreProperties>
</file>