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L:\MINI PORTALE AUTO IN CIFRE 2020\StatisticheEstere\ProdMondo\Aggiornati\"/>
    </mc:Choice>
  </mc:AlternateContent>
  <xr:revisionPtr revIDLastSave="0" documentId="13_ncr:1_{E0BB6C7F-C26A-4B24-B11B-E69DCB214486}" xr6:coauthVersionLast="45" xr6:coauthVersionMax="45" xr10:uidLastSave="{00000000-0000-0000-0000-000000000000}"/>
  <bookViews>
    <workbookView xWindow="-120" yWindow="-120" windowWidth="20640" windowHeight="11160" xr2:uid="{00000000-000D-0000-FFFF-FFFF00000000}"/>
  </bookViews>
  <sheets>
    <sheet name="9.Paesi_produttori_VI" sheetId="1" r:id="rId1"/>
    <sheet name="Grafico1" sheetId="2" r:id="rId2"/>
    <sheet name="Grafico2" sheetId="4" r:id="rId3"/>
    <sheet name="dati Graph" sheetId="5" state="hidden" r:id="rId4"/>
  </sheets>
  <externalReferences>
    <externalReference r:id="rId5"/>
  </externalReferences>
  <definedNames>
    <definedName name="_xlnm.Print_Area" localSheetId="0">'9.Paesi_produttori_VI'!$A$1:$Q$65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  <definedName name="_xlnm.Print_Titles" localSheetId="0">'9.Paesi_produttori_VI'!$1:$6</definedName>
  </definedNames>
  <calcPr calcId="181029"/>
  <fileRecoveryPr autoRecover="0"/>
</workbook>
</file>

<file path=xl/calcChain.xml><?xml version="1.0" encoding="utf-8"?>
<calcChain xmlns="http://schemas.openxmlformats.org/spreadsheetml/2006/main">
  <c r="B38" i="5" l="1"/>
  <c r="C38" i="5"/>
  <c r="D38" i="5"/>
  <c r="E38" i="5"/>
  <c r="B12" i="5"/>
  <c r="B13" i="5"/>
  <c r="B14" i="5"/>
  <c r="B15" i="5"/>
  <c r="B16" i="5"/>
  <c r="B17" i="5"/>
  <c r="B18" i="5"/>
  <c r="B19" i="5"/>
  <c r="B20" i="5"/>
  <c r="B21" i="5" s="1"/>
  <c r="B11" i="5"/>
  <c r="C61" i="1"/>
  <c r="D61" i="1"/>
  <c r="E61" i="1"/>
  <c r="F61" i="1"/>
  <c r="G61" i="1"/>
  <c r="H61" i="1"/>
  <c r="I61" i="1"/>
  <c r="J61" i="1"/>
  <c r="K61" i="1"/>
  <c r="L61" i="1"/>
  <c r="M61" i="1"/>
  <c r="N61" i="1"/>
  <c r="O61" i="1"/>
  <c r="P61" i="1"/>
  <c r="Q61" i="1"/>
  <c r="B61" i="1"/>
  <c r="C60" i="1"/>
  <c r="D60" i="1"/>
  <c r="E60" i="1"/>
  <c r="F60" i="1"/>
  <c r="G60" i="1"/>
  <c r="H60" i="1"/>
  <c r="I60" i="1"/>
  <c r="J60" i="1"/>
  <c r="K60" i="1"/>
  <c r="L60" i="1"/>
  <c r="M60" i="1"/>
  <c r="N60" i="1"/>
  <c r="O60" i="1"/>
  <c r="P60" i="1"/>
  <c r="Q60" i="1"/>
  <c r="B60" i="1"/>
  <c r="D25" i="5" l="1"/>
  <c r="B37" i="5"/>
  <c r="C37" i="5"/>
  <c r="E37" i="5"/>
  <c r="D34" i="5"/>
  <c r="D35" i="5"/>
  <c r="D36" i="5"/>
  <c r="D37" i="5"/>
  <c r="D33" i="5"/>
  <c r="D32" i="5"/>
  <c r="D31" i="5"/>
  <c r="D30" i="5"/>
  <c r="D29" i="5"/>
  <c r="D28" i="5"/>
  <c r="D27" i="5"/>
  <c r="D26" i="5"/>
  <c r="B36" i="5"/>
  <c r="C36" i="5"/>
  <c r="E36" i="5"/>
  <c r="B35" i="5"/>
  <c r="C35" i="5"/>
  <c r="E35" i="5"/>
  <c r="B7" i="5"/>
  <c r="B6" i="5"/>
  <c r="B5" i="5"/>
  <c r="B4" i="5"/>
  <c r="B3" i="5"/>
  <c r="B2" i="5"/>
  <c r="B34" i="5"/>
  <c r="C34" i="5"/>
  <c r="E34" i="5"/>
  <c r="E33" i="5"/>
  <c r="C33" i="5"/>
  <c r="B33" i="5"/>
  <c r="E32" i="5"/>
  <c r="C32" i="5"/>
  <c r="B32" i="5"/>
  <c r="E31" i="5"/>
  <c r="C31" i="5"/>
  <c r="B31" i="5"/>
  <c r="E30" i="5"/>
  <c r="C30" i="5"/>
  <c r="B30" i="5"/>
  <c r="E29" i="5"/>
  <c r="C29" i="5"/>
  <c r="B29" i="5"/>
  <c r="E28" i="5"/>
  <c r="C28" i="5"/>
  <c r="B28" i="5"/>
  <c r="E27" i="5"/>
  <c r="C27" i="5"/>
  <c r="B27" i="5"/>
  <c r="E26" i="5"/>
  <c r="C26" i="5"/>
  <c r="B26" i="5"/>
  <c r="E25" i="5"/>
  <c r="C25" i="5"/>
  <c r="B25" i="5"/>
  <c r="W3" i="1"/>
  <c r="V3" i="1"/>
  <c r="U3" i="1"/>
  <c r="T3" i="1"/>
  <c r="K36" i="1"/>
  <c r="K35" i="1"/>
  <c r="K34" i="1"/>
  <c r="K33" i="1"/>
  <c r="K32" i="1"/>
  <c r="K31" i="1"/>
  <c r="P30" i="1"/>
  <c r="K30" i="1"/>
  <c r="P29" i="1"/>
  <c r="K29" i="1"/>
  <c r="P28" i="1"/>
  <c r="K28" i="1"/>
  <c r="P27" i="1"/>
  <c r="K27" i="1"/>
  <c r="P26" i="1"/>
  <c r="K26" i="1"/>
  <c r="P25" i="1"/>
  <c r="K25" i="1"/>
  <c r="P24" i="1"/>
  <c r="K24" i="1"/>
  <c r="P23" i="1"/>
  <c r="K23" i="1"/>
  <c r="P22" i="1"/>
  <c r="K22" i="1"/>
  <c r="P21" i="1"/>
  <c r="K21" i="1"/>
  <c r="P20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</calcChain>
</file>

<file path=xl/sharedStrings.xml><?xml version="1.0" encoding="utf-8"?>
<sst xmlns="http://schemas.openxmlformats.org/spreadsheetml/2006/main" count="188" uniqueCount="47">
  <si>
    <t>Anno</t>
  </si>
  <si>
    <t>Totale</t>
  </si>
  <si>
    <t>Italia</t>
  </si>
  <si>
    <t>Francia</t>
  </si>
  <si>
    <t>Germania</t>
  </si>
  <si>
    <t>Regno</t>
  </si>
  <si>
    <t>Spagna</t>
  </si>
  <si>
    <t>Europa</t>
  </si>
  <si>
    <t>USA e</t>
  </si>
  <si>
    <t>Brasile</t>
  </si>
  <si>
    <t>Russia</t>
  </si>
  <si>
    <t>Cina</t>
  </si>
  <si>
    <t>India</t>
  </si>
  <si>
    <t>Giappone</t>
  </si>
  <si>
    <t>Sud</t>
  </si>
  <si>
    <t>Year</t>
  </si>
  <si>
    <t>Mondo</t>
  </si>
  <si>
    <t>(1)</t>
  </si>
  <si>
    <t>(2)</t>
  </si>
  <si>
    <t>Unito</t>
  </si>
  <si>
    <t>Occ.</t>
  </si>
  <si>
    <t>Canada</t>
  </si>
  <si>
    <t>Corea</t>
  </si>
  <si>
    <t>-</t>
  </si>
  <si>
    <t>MONDO</t>
  </si>
  <si>
    <t>BRIC</t>
  </si>
  <si>
    <t>J</t>
  </si>
  <si>
    <t>USA+CANADA</t>
  </si>
  <si>
    <t>UE15</t>
  </si>
  <si>
    <r>
      <t>(2)</t>
    </r>
    <r>
      <rPr>
        <sz val="8"/>
        <rFont val="Trebuchet MS"/>
        <family val="2"/>
      </rPr>
      <t xml:space="preserve"> dal 1991 Germania unita / </t>
    </r>
    <r>
      <rPr>
        <i/>
        <sz val="8"/>
        <rFont val="Trebuchet MS"/>
        <family val="2"/>
      </rPr>
      <t>From 1991 the figures are for a Unified Germany</t>
    </r>
  </si>
  <si>
    <r>
      <t>Nota -Sono stati esclusi, ove possibile, i doppi conteggi /</t>
    </r>
    <r>
      <rPr>
        <i/>
        <sz val="8"/>
        <rFont val="Trebuchet MS"/>
        <family val="2"/>
      </rPr>
      <t>Double countings are not included, when available.</t>
    </r>
  </si>
  <si>
    <t>Messico</t>
  </si>
  <si>
    <t>Fonte: OICA/Associazioni nazionali/Ward's/Fourin</t>
  </si>
  <si>
    <t>* per Francia e Germania i dati includono stime BMI per autocarri e bus / for France and Germany  the data included  estimates of BMI for trucks and buses</t>
  </si>
  <si>
    <t>Asean</t>
  </si>
  <si>
    <r>
      <t>(1)</t>
    </r>
    <r>
      <rPr>
        <sz val="8"/>
        <rFont val="Trebuchet MS"/>
        <family val="2"/>
      </rPr>
      <t xml:space="preserve"> Francia: dal 1996 i dati di produzione sono riferiti alle unità complete (CBU). Pertanto essi non sono comparabili con quelli degli anni precedenti, i quali includono, oltre alle unità complete, anche le produzioni di parti staccate inviate all'estero per il montaggio / Starting 1996 a new official census is used by CCFA which avoids double countings.</t>
    </r>
  </si>
  <si>
    <r>
      <rPr>
        <vertAlign val="superscript"/>
        <sz val="8"/>
        <rFont val="Trebuchet MS"/>
        <family val="2"/>
      </rPr>
      <t>(3)</t>
    </r>
    <r>
      <rPr>
        <sz val="8"/>
        <rFont val="Trebuchet MS"/>
        <family val="2"/>
      </rPr>
      <t xml:space="preserve"> Dal 2000 escluso CKD / From 2000 CKD excluded</t>
    </r>
  </si>
  <si>
    <r>
      <rPr>
        <vertAlign val="superscript"/>
        <sz val="8"/>
        <rFont val="Trebuchet MS"/>
        <family val="2"/>
      </rPr>
      <t>(4)</t>
    </r>
    <r>
      <rPr>
        <sz val="8"/>
        <rFont val="Trebuchet MS"/>
        <family val="2"/>
      </rPr>
      <t xml:space="preserve"> Include Filippine, Malesia, Indonesia, Tailandia, Vietnam</t>
    </r>
  </si>
  <si>
    <t>(4)</t>
  </si>
  <si>
    <t>WORLD CV PRODUCTION - MAIN PRODUCING COUNTRIES/AREA</t>
  </si>
  <si>
    <t>Graph1</t>
  </si>
  <si>
    <t>CAGR</t>
  </si>
  <si>
    <t>Graph2</t>
  </si>
  <si>
    <t>(3)</t>
  </si>
  <si>
    <t>PRODUZIONE MONDIALE VEICOLI COMMERCIALI E INDUSTRIALI - PRINCIPALI PAESI/AREE DI PRODUZIONE</t>
  </si>
  <si>
    <t>Var% 2019/10</t>
  </si>
  <si>
    <t>Var% 2019/18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</si>
</sst>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43" formatCode="_-* #,##0.00_-;\-* #,##0.00_-;_-* &quot;-&quot;??_-;_-@_-"/>
    <numFmt numFmtId="164" formatCode="_-* #,##0.00_-;\-* #,##0.00_-;_-* &quot;-&quot;_-;_-@_-"/>
    <numFmt numFmtId="165" formatCode="0_ ;\-0\ "/>
    <numFmt numFmtId="166" formatCode="#,###,##0"/>
    <numFmt numFmtId="167" formatCode="_-* #,##0.00\ _F_-;\-* #,##0.00\ _F_-;_-* &quot;-&quot;??\ _F_-;_-@_-"/>
    <numFmt numFmtId="168" formatCode="0.0%"/>
    <numFmt numFmtId="169" formatCode="#,##0.0_ ;\-#,##0.0\ "/>
  </numFmts>
  <fonts count="36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b/>
      <sz val="9"/>
      <name val="Trebuchet MS"/>
      <family val="2"/>
    </font>
    <font>
      <sz val="9"/>
      <name val="Trebuchet MS"/>
      <family val="2"/>
    </font>
    <font>
      <vertAlign val="superscript"/>
      <sz val="8"/>
      <name val="Trebuchet MS"/>
      <family val="2"/>
    </font>
    <font>
      <sz val="8"/>
      <name val="Trebuchet MS"/>
      <family val="2"/>
    </font>
    <font>
      <b/>
      <sz val="9"/>
      <color indexed="9"/>
      <name val="Trebuchet MS"/>
      <family val="2"/>
    </font>
    <font>
      <i/>
      <sz val="8"/>
      <name val="Trebuchet MS"/>
      <family val="2"/>
    </font>
    <font>
      <sz val="10"/>
      <color indexed="8"/>
      <name val="Arial"/>
      <family val="2"/>
    </font>
    <font>
      <sz val="10"/>
      <name val="Gill Sans"/>
    </font>
    <font>
      <sz val="10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sz val="9"/>
      <color indexed="9"/>
      <name val="Trebuchet MS"/>
      <family val="2"/>
    </font>
    <font>
      <sz val="9"/>
      <color indexed="10"/>
      <name val="Trebuchet MS"/>
      <family val="2"/>
    </font>
    <font>
      <b/>
      <sz val="9"/>
      <color indexed="10"/>
      <name val="Trebuchet MS"/>
      <family val="2"/>
    </font>
    <font>
      <sz val="10"/>
      <color indexed="56"/>
      <name val="Trebuchet MS"/>
      <family val="2"/>
    </font>
    <font>
      <b/>
      <sz val="8"/>
      <color indexed="56"/>
      <name val="Trebuchet MS"/>
      <family val="2"/>
    </font>
    <font>
      <sz val="8"/>
      <color indexed="56"/>
      <name val="Trebuchet MS"/>
      <family val="2"/>
    </font>
    <font>
      <i/>
      <sz val="8"/>
      <color indexed="56"/>
      <name val="Trebuchet MS"/>
      <family val="2"/>
    </font>
    <font>
      <sz val="8"/>
      <name val="Calibri"/>
      <family val="2"/>
    </font>
    <font>
      <sz val="8"/>
      <color indexed="8"/>
      <name val="Trebuchet MS"/>
      <family val="2"/>
    </font>
    <font>
      <i/>
      <sz val="10"/>
      <name val="Trebuchet MS"/>
      <family val="2"/>
    </font>
    <font>
      <sz val="9"/>
      <color indexed="56"/>
      <name val="Trebuchet MS"/>
      <family val="2"/>
    </font>
    <font>
      <i/>
      <sz val="9"/>
      <name val="Trebuchet MS"/>
      <family val="2"/>
    </font>
    <font>
      <sz val="11"/>
      <color rgb="FFFF0000"/>
      <name val="Calibri"/>
      <family val="2"/>
      <scheme val="minor"/>
    </font>
    <font>
      <sz val="9"/>
      <color theme="1"/>
      <name val="Trebuchet MS"/>
      <family val="2"/>
    </font>
    <font>
      <sz val="9"/>
      <color theme="0"/>
      <name val="Trebuchet MS"/>
      <family val="2"/>
    </font>
    <font>
      <b/>
      <sz val="10"/>
      <color theme="1"/>
      <name val="Trebuchet MS"/>
      <family val="2"/>
    </font>
    <font>
      <i/>
      <sz val="9"/>
      <color theme="1"/>
      <name val="Trebuchet MS"/>
      <family val="2"/>
    </font>
    <font>
      <b/>
      <sz val="11"/>
      <color rgb="FFFF0000"/>
      <name val="Calibri"/>
      <family val="2"/>
      <scheme val="minor"/>
    </font>
    <font>
      <sz val="11"/>
      <color rgb="FFFF0000"/>
      <name val="Trebuchet MS"/>
      <family val="2"/>
    </font>
    <font>
      <sz val="8"/>
      <color rgb="FFFF0000"/>
      <name val="Trebuchet MS"/>
      <family val="2"/>
    </font>
    <font>
      <sz val="9"/>
      <color rgb="FFFF0000"/>
      <name val="Trebuchet MS"/>
      <family val="2"/>
    </font>
    <font>
      <i/>
      <sz val="10"/>
      <color theme="1" tint="0.14999847407452621"/>
      <name val="Trebuchet MS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166" fontId="9" fillId="2" borderId="0" applyNumberFormat="0" applyBorder="0">
      <alignment horizontal="right"/>
      <protection locked="0"/>
    </xf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2" fillId="0" borderId="0"/>
    <xf numFmtId="0" fontId="10" fillId="0" borderId="0"/>
    <xf numFmtId="0" fontId="11" fillId="0" borderId="0"/>
    <xf numFmtId="0" fontId="2" fillId="0" borderId="0"/>
    <xf numFmtId="0" fontId="2" fillId="0" borderId="0"/>
    <xf numFmtId="0" fontId="1" fillId="0" borderId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9" fillId="2" borderId="0" applyNumberFormat="0" applyBorder="0">
      <alignment horizontal="left"/>
      <protection locked="0"/>
    </xf>
  </cellStyleXfs>
  <cellXfs count="98">
    <xf numFmtId="0" fontId="0" fillId="0" borderId="0" xfId="0"/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/>
    <xf numFmtId="3" fontId="3" fillId="0" borderId="0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4" fillId="0" borderId="0" xfId="0" applyFont="1"/>
    <xf numFmtId="0" fontId="5" fillId="0" borderId="0" xfId="0" applyFont="1" applyAlignment="1">
      <alignment horizontal="left"/>
    </xf>
    <xf numFmtId="38" fontId="4" fillId="0" borderId="0" xfId="3" applyNumberFormat="1" applyFont="1"/>
    <xf numFmtId="0" fontId="6" fillId="0" borderId="0" xfId="0" applyFont="1"/>
    <xf numFmtId="0" fontId="14" fillId="0" borderId="0" xfId="0" applyFont="1" applyFill="1" applyBorder="1"/>
    <xf numFmtId="0" fontId="15" fillId="0" borderId="0" xfId="0" applyFont="1"/>
    <xf numFmtId="0" fontId="15" fillId="0" borderId="0" xfId="0" applyFont="1" applyFill="1" applyBorder="1" applyAlignment="1">
      <alignment vertical="center"/>
    </xf>
    <xf numFmtId="0" fontId="15" fillId="0" borderId="0" xfId="0" applyFont="1" applyFill="1" applyBorder="1"/>
    <xf numFmtId="165" fontId="15" fillId="3" borderId="0" xfId="2" applyNumberFormat="1" applyFont="1" applyFill="1" applyBorder="1"/>
    <xf numFmtId="0" fontId="16" fillId="0" borderId="0" xfId="0" applyFont="1" applyFill="1" applyBorder="1" applyAlignment="1">
      <alignment vertical="center"/>
    </xf>
    <xf numFmtId="0" fontId="17" fillId="0" borderId="0" xfId="0" applyFont="1"/>
    <xf numFmtId="0" fontId="19" fillId="0" borderId="0" xfId="0" applyFont="1"/>
    <xf numFmtId="0" fontId="18" fillId="0" borderId="0" xfId="0" applyFont="1" applyAlignment="1">
      <alignment horizontal="right"/>
    </xf>
    <xf numFmtId="38" fontId="19" fillId="0" borderId="0" xfId="3" applyNumberFormat="1" applyFont="1"/>
    <xf numFmtId="38" fontId="6" fillId="0" borderId="0" xfId="3" applyNumberFormat="1" applyFont="1"/>
    <xf numFmtId="41" fontId="19" fillId="0" borderId="0" xfId="0" applyNumberFormat="1" applyFont="1" applyFill="1" applyBorder="1" applyProtection="1"/>
    <xf numFmtId="41" fontId="19" fillId="0" borderId="0" xfId="3" applyNumberFormat="1" applyFont="1" applyBorder="1" applyAlignment="1">
      <alignment horizontal="right"/>
    </xf>
    <xf numFmtId="41" fontId="20" fillId="0" borderId="0" xfId="3" applyNumberFormat="1" applyFont="1" applyBorder="1" applyAlignment="1">
      <alignment horizontal="right"/>
    </xf>
    <xf numFmtId="164" fontId="6" fillId="3" borderId="0" xfId="0" applyNumberFormat="1" applyFont="1" applyFill="1"/>
    <xf numFmtId="0" fontId="22" fillId="0" borderId="0" xfId="0" applyFont="1" applyAlignment="1">
      <alignment horizontal="right"/>
    </xf>
    <xf numFmtId="0" fontId="23" fillId="0" borderId="0" xfId="0" applyFont="1" applyAlignment="1">
      <alignment horizontal="left"/>
    </xf>
    <xf numFmtId="41" fontId="24" fillId="0" borderId="1" xfId="3" applyNumberFormat="1" applyFont="1" applyFill="1" applyBorder="1" applyAlignment="1">
      <alignment horizontal="right"/>
    </xf>
    <xf numFmtId="0" fontId="3" fillId="4" borderId="2" xfId="0" applyFont="1" applyFill="1" applyBorder="1" applyAlignment="1">
      <alignment horizontal="center" vertical="center"/>
    </xf>
    <xf numFmtId="38" fontId="3" fillId="4" borderId="2" xfId="3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/>
    </xf>
    <xf numFmtId="0" fontId="27" fillId="0" borderId="0" xfId="0" applyFont="1" applyFill="1" applyBorder="1"/>
    <xf numFmtId="0" fontId="28" fillId="0" borderId="0" xfId="0" applyFont="1" applyFill="1" applyBorder="1"/>
    <xf numFmtId="164" fontId="27" fillId="0" borderId="0" xfId="0" applyNumberFormat="1" applyFont="1" applyFill="1" applyBorder="1"/>
    <xf numFmtId="2" fontId="28" fillId="0" borderId="0" xfId="0" applyNumberFormat="1" applyFont="1" applyFill="1" applyBorder="1"/>
    <xf numFmtId="164" fontId="28" fillId="0" borderId="0" xfId="0" applyNumberFormat="1" applyFont="1" applyFill="1" applyBorder="1"/>
    <xf numFmtId="41" fontId="27" fillId="0" borderId="1" xfId="0" applyNumberFormat="1" applyFont="1" applyFill="1" applyBorder="1" applyProtection="1"/>
    <xf numFmtId="41" fontId="27" fillId="0" borderId="1" xfId="0" applyNumberFormat="1" applyFont="1" applyFill="1" applyBorder="1" applyAlignment="1" applyProtection="1">
      <alignment horizontal="right"/>
    </xf>
    <xf numFmtId="41" fontId="27" fillId="0" borderId="1" xfId="3" applyNumberFormat="1" applyFont="1" applyFill="1" applyBorder="1" applyAlignment="1">
      <alignment horizontal="right"/>
    </xf>
    <xf numFmtId="0" fontId="27" fillId="0" borderId="1" xfId="0" applyFont="1" applyFill="1" applyBorder="1" applyAlignment="1">
      <alignment horizontal="center"/>
    </xf>
    <xf numFmtId="41" fontId="27" fillId="0" borderId="0" xfId="0" applyNumberFormat="1" applyFont="1" applyFill="1" applyBorder="1" applyProtection="1"/>
    <xf numFmtId="41" fontId="27" fillId="0" borderId="1" xfId="3" applyNumberFormat="1" applyFont="1" applyBorder="1" applyAlignment="1">
      <alignment horizontal="right"/>
    </xf>
    <xf numFmtId="0" fontId="27" fillId="0" borderId="3" xfId="0" applyFont="1" applyFill="1" applyBorder="1" applyAlignment="1">
      <alignment horizontal="center"/>
    </xf>
    <xf numFmtId="3" fontId="6" fillId="0" borderId="0" xfId="0" applyNumberFormat="1" applyFont="1" applyFill="1" applyBorder="1" applyAlignment="1"/>
    <xf numFmtId="0" fontId="27" fillId="0" borderId="0" xfId="0" applyFont="1" applyFill="1" applyBorder="1" applyAlignment="1">
      <alignment horizontal="center"/>
    </xf>
    <xf numFmtId="41" fontId="27" fillId="0" borderId="0" xfId="3" applyNumberFormat="1" applyFont="1" applyBorder="1" applyAlignment="1">
      <alignment horizontal="right"/>
    </xf>
    <xf numFmtId="41" fontId="27" fillId="0" borderId="0" xfId="3" applyNumberFormat="1" applyFont="1" applyFill="1" applyBorder="1" applyAlignment="1">
      <alignment horizontal="right"/>
    </xf>
    <xf numFmtId="168" fontId="4" fillId="0" borderId="0" xfId="18" applyNumberFormat="1" applyFont="1"/>
    <xf numFmtId="41" fontId="4" fillId="0" borderId="0" xfId="0" applyNumberFormat="1" applyFont="1" applyFill="1" applyBorder="1"/>
    <xf numFmtId="41" fontId="30" fillId="0" borderId="1" xfId="0" applyNumberFormat="1" applyFont="1" applyFill="1" applyBorder="1" applyProtection="1"/>
    <xf numFmtId="0" fontId="27" fillId="0" borderId="0" xfId="0" applyFont="1"/>
    <xf numFmtId="38" fontId="27" fillId="0" borderId="0" xfId="3" applyNumberFormat="1" applyFont="1"/>
    <xf numFmtId="168" fontId="27" fillId="0" borderId="0" xfId="18" applyNumberFormat="1" applyFont="1"/>
    <xf numFmtId="0" fontId="27" fillId="0" borderId="1" xfId="0" applyNumberFormat="1" applyFont="1" applyFill="1" applyBorder="1" applyAlignment="1" applyProtection="1">
      <alignment horizontal="center"/>
    </xf>
    <xf numFmtId="41" fontId="30" fillId="0" borderId="0" xfId="0" applyNumberFormat="1" applyFont="1" applyFill="1" applyBorder="1" applyProtection="1"/>
    <xf numFmtId="41" fontId="27" fillId="0" borderId="0" xfId="3" applyNumberFormat="1" applyFont="1" applyFill="1" applyBorder="1"/>
    <xf numFmtId="41" fontId="27" fillId="0" borderId="4" xfId="0" applyNumberFormat="1" applyFont="1" applyFill="1" applyBorder="1" applyProtection="1"/>
    <xf numFmtId="0" fontId="3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vertical="center"/>
    </xf>
    <xf numFmtId="0" fontId="3" fillId="4" borderId="1" xfId="0" quotePrefix="1" applyFont="1" applyFill="1" applyBorder="1" applyAlignment="1">
      <alignment horizontal="center" vertical="center"/>
    </xf>
    <xf numFmtId="38" fontId="3" fillId="4" borderId="1" xfId="3" applyNumberFormat="1" applyFont="1" applyFill="1" applyBorder="1" applyAlignment="1">
      <alignment horizontal="center" vertical="center"/>
    </xf>
    <xf numFmtId="38" fontId="3" fillId="4" borderId="1" xfId="3" quotePrefix="1" applyNumberFormat="1" applyFont="1" applyFill="1" applyBorder="1" applyAlignment="1">
      <alignment horizontal="center" vertical="center"/>
    </xf>
    <xf numFmtId="41" fontId="27" fillId="0" borderId="0" xfId="0" applyNumberFormat="1" applyFont="1" applyFill="1" applyBorder="1" applyAlignment="1" applyProtection="1">
      <alignment horizontal="right"/>
    </xf>
    <xf numFmtId="41" fontId="27" fillId="0" borderId="4" xfId="0" applyNumberFormat="1" applyFont="1" applyFill="1" applyBorder="1" applyAlignment="1" applyProtection="1">
      <alignment horizontal="right"/>
    </xf>
    <xf numFmtId="41" fontId="27" fillId="0" borderId="4" xfId="3" applyNumberFormat="1" applyFont="1" applyFill="1" applyBorder="1" applyAlignment="1">
      <alignment horizontal="right"/>
    </xf>
    <xf numFmtId="0" fontId="27" fillId="0" borderId="2" xfId="0" applyNumberFormat="1" applyFont="1" applyFill="1" applyBorder="1" applyAlignment="1" applyProtection="1">
      <alignment horizontal="center"/>
    </xf>
    <xf numFmtId="41" fontId="27" fillId="0" borderId="2" xfId="0" applyNumberFormat="1" applyFont="1" applyFill="1" applyBorder="1" applyProtection="1"/>
    <xf numFmtId="41" fontId="27" fillId="0" borderId="2" xfId="0" applyNumberFormat="1" applyFont="1" applyFill="1" applyBorder="1" applyAlignment="1" applyProtection="1">
      <alignment horizontal="right"/>
    </xf>
    <xf numFmtId="41" fontId="24" fillId="0" borderId="2" xfId="3" applyNumberFormat="1" applyFont="1" applyFill="1" applyBorder="1" applyAlignment="1">
      <alignment horizontal="right"/>
    </xf>
    <xf numFmtId="41" fontId="27" fillId="5" borderId="3" xfId="0" applyNumberFormat="1" applyFont="1" applyFill="1" applyBorder="1" applyProtection="1"/>
    <xf numFmtId="41" fontId="30" fillId="5" borderId="3" xfId="0" quotePrefix="1" applyNumberFormat="1" applyFont="1" applyFill="1" applyBorder="1" applyProtection="1"/>
    <xf numFmtId="41" fontId="27" fillId="5" borderId="3" xfId="3" applyNumberFormat="1" applyFont="1" applyFill="1" applyBorder="1" applyAlignment="1">
      <alignment horizontal="right"/>
    </xf>
    <xf numFmtId="0" fontId="4" fillId="0" borderId="5" xfId="0" applyFont="1" applyBorder="1" applyAlignment="1">
      <alignment horizontal="center"/>
    </xf>
    <xf numFmtId="169" fontId="25" fillId="5" borderId="5" xfId="0" applyNumberFormat="1" applyFont="1" applyFill="1" applyBorder="1" applyProtection="1"/>
    <xf numFmtId="164" fontId="4" fillId="3" borderId="0" xfId="0" applyNumberFormat="1" applyFont="1" applyFill="1"/>
    <xf numFmtId="0" fontId="4" fillId="5" borderId="5" xfId="0" applyFont="1" applyFill="1" applyBorder="1" applyAlignment="1">
      <alignment horizontal="center"/>
    </xf>
    <xf numFmtId="41" fontId="27" fillId="5" borderId="1" xfId="0" applyNumberFormat="1" applyFont="1" applyFill="1" applyBorder="1" applyProtection="1"/>
    <xf numFmtId="41" fontId="30" fillId="5" borderId="1" xfId="0" applyNumberFormat="1" applyFont="1" applyFill="1" applyBorder="1" applyProtection="1"/>
    <xf numFmtId="41" fontId="30" fillId="5" borderId="1" xfId="0" quotePrefix="1" applyNumberFormat="1" applyFont="1" applyFill="1" applyBorder="1" applyProtection="1"/>
    <xf numFmtId="41" fontId="27" fillId="5" borderId="1" xfId="3" applyNumberFormat="1" applyFont="1" applyFill="1" applyBorder="1" applyAlignment="1">
      <alignment horizontal="right"/>
    </xf>
    <xf numFmtId="41" fontId="30" fillId="5" borderId="3" xfId="0" applyNumberFormat="1" applyFont="1" applyFill="1" applyBorder="1" applyProtection="1"/>
    <xf numFmtId="0" fontId="31" fillId="0" borderId="0" xfId="0" applyFont="1"/>
    <xf numFmtId="0" fontId="26" fillId="0" borderId="0" xfId="0" applyFont="1"/>
    <xf numFmtId="164" fontId="26" fillId="0" borderId="0" xfId="0" applyNumberFormat="1" applyFont="1"/>
    <xf numFmtId="168" fontId="26" fillId="0" borderId="0" xfId="18" applyNumberFormat="1" applyFont="1"/>
    <xf numFmtId="0" fontId="32" fillId="3" borderId="0" xfId="0" applyFont="1" applyFill="1"/>
    <xf numFmtId="0" fontId="32" fillId="3" borderId="0" xfId="0" applyFont="1" applyFill="1" applyAlignment="1">
      <alignment horizontal="center"/>
    </xf>
    <xf numFmtId="165" fontId="33" fillId="3" borderId="0" xfId="2" applyNumberFormat="1" applyFont="1" applyFill="1"/>
    <xf numFmtId="164" fontId="33" fillId="3" borderId="0" xfId="0" applyNumberFormat="1" applyFont="1" applyFill="1" applyAlignment="1">
      <alignment horizontal="center"/>
    </xf>
    <xf numFmtId="165" fontId="34" fillId="3" borderId="0" xfId="2" applyNumberFormat="1" applyFont="1" applyFill="1" applyBorder="1"/>
    <xf numFmtId="0" fontId="34" fillId="0" borderId="0" xfId="0" applyFont="1" applyFill="1" applyBorder="1"/>
    <xf numFmtId="2" fontId="26" fillId="0" borderId="0" xfId="0" applyNumberFormat="1" applyFont="1"/>
    <xf numFmtId="41" fontId="27" fillId="5" borderId="0" xfId="0" applyNumberFormat="1" applyFont="1" applyFill="1" applyBorder="1" applyProtection="1"/>
    <xf numFmtId="0" fontId="26" fillId="0" borderId="0" xfId="0" applyFont="1" applyBorder="1"/>
    <xf numFmtId="0" fontId="5" fillId="0" borderId="0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29" fillId="0" borderId="0" xfId="0" applyFont="1" applyAlignment="1">
      <alignment horizontal="left" vertical="center" indent="11"/>
    </xf>
    <xf numFmtId="0" fontId="35" fillId="0" borderId="0" xfId="0" applyFont="1" applyAlignment="1">
      <alignment horizontal="left" vertical="center" indent="11"/>
    </xf>
  </cellXfs>
  <cellStyles count="21">
    <cellStyle name="Ligne détail" xfId="1" xr:uid="{00000000-0005-0000-0000-000000000000}"/>
    <cellStyle name="Migliaia" xfId="2" builtinId="3"/>
    <cellStyle name="Migliaia [0]" xfId="3" builtinId="6"/>
    <cellStyle name="Migliaia [0] 2" xfId="4" xr:uid="{00000000-0005-0000-0000-000003000000}"/>
    <cellStyle name="Migliaia 2" xfId="5" xr:uid="{00000000-0005-0000-0000-000004000000}"/>
    <cellStyle name="Migliaia 3" xfId="6" xr:uid="{00000000-0005-0000-0000-000005000000}"/>
    <cellStyle name="Migliaia 3 2" xfId="7" xr:uid="{00000000-0005-0000-0000-000006000000}"/>
    <cellStyle name="Migliaia 4" xfId="8" xr:uid="{00000000-0005-0000-0000-000007000000}"/>
    <cellStyle name="Migliaia 5" xfId="9" xr:uid="{00000000-0005-0000-0000-000008000000}"/>
    <cellStyle name="Migliaia 6" xfId="10" xr:uid="{00000000-0005-0000-0000-000009000000}"/>
    <cellStyle name="Milliers_Classement2005-r" xfId="11" xr:uid="{00000000-0005-0000-0000-00000A000000}"/>
    <cellStyle name="Normal_USTRK" xfId="12" xr:uid="{00000000-0005-0000-0000-00000B000000}"/>
    <cellStyle name="Normale" xfId="0" builtinId="0"/>
    <cellStyle name="Normale 2" xfId="13" xr:uid="{00000000-0005-0000-0000-00000D000000}"/>
    <cellStyle name="Normale 2 2 2" xfId="14" xr:uid="{00000000-0005-0000-0000-00000E000000}"/>
    <cellStyle name="Normale 2_EXPORT_IMPORT" xfId="15" xr:uid="{00000000-0005-0000-0000-00000F000000}"/>
    <cellStyle name="Normale 3" xfId="16" xr:uid="{00000000-0005-0000-0000-000010000000}"/>
    <cellStyle name="Normale 3 2" xfId="17" xr:uid="{00000000-0005-0000-0000-000011000000}"/>
    <cellStyle name="Percentuale" xfId="18" builtinId="5"/>
    <cellStyle name="Percentuale 2" xfId="19" xr:uid="{00000000-0005-0000-0000-000013000000}"/>
    <cellStyle name="Titre lignes" xfId="20" xr:uid="{00000000-0005-0000-0000-00001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chartsheet" Target="chartsheets/sheet2.xml"/><Relationship Id="rId7" Type="http://schemas.openxmlformats.org/officeDocument/2006/relationships/styles" Target="style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2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00" b="0" i="0" u="none" strike="noStrike" baseline="0">
                <a:solidFill>
                  <a:sysClr val="windowText" lastClr="000000"/>
                </a:solidFill>
                <a:latin typeface="Trebuchet MS" panose="020B0603020202020204" pitchFamily="34" charset="0"/>
                <a:ea typeface="Arial"/>
                <a:cs typeface="Arial"/>
              </a:defRPr>
            </a:pPr>
            <a:r>
              <a:rPr lang="it-IT" sz="1400" b="1" i="0" u="none" strike="noStrike" baseline="0">
                <a:solidFill>
                  <a:sysClr val="windowText" lastClr="000000"/>
                </a:solidFill>
                <a:latin typeface="Trebuchet MS" panose="020B0603020202020204" pitchFamily="34" charset="0"/>
                <a:ea typeface="Tahoma"/>
                <a:cs typeface="Tahoma"/>
              </a:rPr>
              <a:t>PRODUZIONE MONDIALE VEICOLI COMM. E INDUSTRIALI (milioni di unità)</a:t>
            </a:r>
          </a:p>
          <a:p>
            <a:pPr algn="l">
              <a:defRPr sz="1400" b="0" i="0" u="none" strike="noStrike" baseline="0">
                <a:solidFill>
                  <a:sysClr val="windowText" lastClr="000000"/>
                </a:solidFill>
                <a:latin typeface="Trebuchet MS" panose="020B0603020202020204" pitchFamily="34" charset="0"/>
                <a:ea typeface="Arial"/>
                <a:cs typeface="Arial"/>
              </a:defRPr>
            </a:pPr>
            <a:r>
              <a:rPr lang="it-IT" sz="1400" b="1" i="1" u="none" strike="noStrike" baseline="0">
                <a:solidFill>
                  <a:sysClr val="windowText" lastClr="000000"/>
                </a:solidFill>
                <a:latin typeface="Trebuchet MS" panose="020B0603020202020204" pitchFamily="34" charset="0"/>
                <a:ea typeface="Tahoma"/>
                <a:cs typeface="Tahoma"/>
              </a:rPr>
              <a:t>WORLDWIDE COMMERCIAL VEHICLE PRODUCTION (million of units)</a:t>
            </a:r>
          </a:p>
          <a:p>
            <a:pPr algn="l">
              <a:defRPr sz="1400" b="0" i="0" u="none" strike="noStrike" baseline="0">
                <a:solidFill>
                  <a:sysClr val="windowText" lastClr="000000"/>
                </a:solidFill>
                <a:latin typeface="Trebuchet MS" panose="020B0603020202020204" pitchFamily="34" charset="0"/>
                <a:ea typeface="Arial"/>
                <a:cs typeface="Arial"/>
              </a:defRPr>
            </a:pPr>
            <a:endParaRPr lang="it-IT" sz="1400" b="1" i="1" u="none" strike="noStrike" baseline="0">
              <a:solidFill>
                <a:sysClr val="windowText" lastClr="000000"/>
              </a:solidFill>
              <a:latin typeface="Trebuchet MS" panose="020B0603020202020204" pitchFamily="34" charset="0"/>
              <a:ea typeface="Tahoma"/>
              <a:cs typeface="Tahoma"/>
            </a:endParaRPr>
          </a:p>
        </c:rich>
      </c:tx>
      <c:layout>
        <c:manualLayout>
          <c:xMode val="edge"/>
          <c:yMode val="edge"/>
          <c:x val="2.3114664520647671E-2"/>
          <c:y val="4.1000354241008209E-2"/>
        </c:manualLayout>
      </c:layout>
      <c:overlay val="0"/>
      <c:spPr>
        <a:solidFill>
          <a:schemeClr val="bg1"/>
        </a:solidFill>
      </c:spPr>
    </c:title>
    <c:autoTitleDeleted val="0"/>
    <c:plotArea>
      <c:layout>
        <c:manualLayout>
          <c:layoutTarget val="inner"/>
          <c:xMode val="edge"/>
          <c:yMode val="edge"/>
          <c:x val="3.2072368421052641E-2"/>
          <c:y val="0.17906683480453972"/>
          <c:w val="0.92269736842105265"/>
          <c:h val="0.6469883676347435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</c:spPr>
          <c:invertIfNegative val="0"/>
          <c:dLbls>
            <c:numFmt formatCode="#,##0.0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ysClr val="windowText" lastClr="000000"/>
                    </a:solidFill>
                    <a:latin typeface="Trebuchet MS" panose="020B060302020202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'dati Graph'!$A$2:$A$20</c:f>
              <c:numCache>
                <c:formatCode>General</c:formatCode>
                <c:ptCount val="19"/>
                <c:pt idx="0">
                  <c:v>1960</c:v>
                </c:pt>
                <c:pt idx="1">
                  <c:v>1970</c:v>
                </c:pt>
                <c:pt idx="2">
                  <c:v>1980</c:v>
                </c:pt>
                <c:pt idx="3">
                  <c:v>1990</c:v>
                </c:pt>
                <c:pt idx="4">
                  <c:v>2000</c:v>
                </c:pt>
                <c:pt idx="5">
                  <c:v>2005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</c:numCache>
            </c:numRef>
          </c:cat>
          <c:val>
            <c:numRef>
              <c:f>'dati Graph'!$B$2:$B$20</c:f>
              <c:numCache>
                <c:formatCode>_-* #,##0.00_-;\-* #,##0.00_-;_-* "-"_-;_-@_-</c:formatCode>
                <c:ptCount val="19"/>
                <c:pt idx="0">
                  <c:v>3.0131830000000002</c:v>
                </c:pt>
                <c:pt idx="1">
                  <c:v>6.3467380000000002</c:v>
                </c:pt>
                <c:pt idx="2">
                  <c:v>9.5571509999999993</c:v>
                </c:pt>
                <c:pt idx="3">
                  <c:v>12.325319</c:v>
                </c:pt>
                <c:pt idx="4">
                  <c:v>17.34076</c:v>
                </c:pt>
                <c:pt idx="5">
                  <c:v>19.624355000000001</c:v>
                </c:pt>
                <c:pt idx="6" formatCode="0.00">
                  <c:v>19.971060999999999</c:v>
                </c:pt>
                <c:pt idx="7" formatCode="0.00">
                  <c:v>17.815871000000001</c:v>
                </c:pt>
                <c:pt idx="8" formatCode="0.00">
                  <c:v>13.889305999999999</c:v>
                </c:pt>
                <c:pt idx="9" formatCode="0.00">
                  <c:v>19.335398999999999</c:v>
                </c:pt>
                <c:pt idx="10" formatCode="0.00">
                  <c:v>20.195933</c:v>
                </c:pt>
                <c:pt idx="11" formatCode="0.00">
                  <c:v>21.280089</c:v>
                </c:pt>
                <c:pt idx="12" formatCode="0.00">
                  <c:v>21.935119</c:v>
                </c:pt>
                <c:pt idx="13" formatCode="0.00">
                  <c:v>22.307413</c:v>
                </c:pt>
                <c:pt idx="14" formatCode="0.00">
                  <c:v>22.592023000000001</c:v>
                </c:pt>
                <c:pt idx="15" formatCode="0.00">
                  <c:v>23.243310999999999</c:v>
                </c:pt>
                <c:pt idx="16" formatCode="0.00">
                  <c:v>24.481328999999999</c:v>
                </c:pt>
                <c:pt idx="17" formatCode="0.00">
                  <c:v>25.813113999999999</c:v>
                </c:pt>
                <c:pt idx="18" formatCode="0.00">
                  <c:v>25.380344000000001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29-42B1-9814-C6B140CDC9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4"/>
        <c:axId val="559353664"/>
        <c:axId val="1"/>
      </c:barChart>
      <c:catAx>
        <c:axId val="559353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ysClr val="windowText" lastClr="000000"/>
                </a:solidFill>
                <a:latin typeface="Trebuchet MS" panose="020B0603020202020204" pitchFamily="34" charset="0"/>
                <a:ea typeface="Tahoma"/>
                <a:cs typeface="Tahoma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majorGridlines>
          <c:spPr>
            <a:ln w="12700">
              <a:solidFill>
                <a:schemeClr val="tx2">
                  <a:lumMod val="20000"/>
                  <a:lumOff val="80000"/>
                </a:schemeClr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it-IT"/>
                  <a:t>MLN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-* #,##0.00_-;\-* #,##0.00_-;_-* &quot;-&quot;_-;_-@_-" sourceLinked="1"/>
        <c:majorTickMark val="out"/>
        <c:minorTickMark val="none"/>
        <c:tickLblPos val="nextTo"/>
        <c:crossAx val="5593536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ln w="19050">
      <a:noFill/>
    </a:ln>
  </c:spPr>
  <c:txPr>
    <a:bodyPr/>
    <a:lstStyle/>
    <a:p>
      <a:pPr>
        <a:defRPr sz="1000" b="0" i="0" u="none" strike="noStrike" baseline="0">
          <a:solidFill>
            <a:srgbClr val="FFFFFF"/>
          </a:solidFill>
          <a:latin typeface="Arial"/>
          <a:ea typeface="Arial"/>
          <a:cs typeface="Arial"/>
        </a:defRPr>
      </a:pPr>
      <a:endParaRPr lang="it-IT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>
                <a:solidFill>
                  <a:sysClr val="windowText" lastClr="000000"/>
                </a:solidFill>
              </a:defRPr>
            </a:pPr>
            <a:r>
              <a:rPr lang="it-IT" sz="1600">
                <a:solidFill>
                  <a:sysClr val="windowText" lastClr="000000"/>
                </a:solidFill>
              </a:rPr>
              <a:t>PRODUZIONE VEICOLI COMMERCIALI  E INDUSTRIALI - AREE</a:t>
            </a:r>
          </a:p>
          <a:p>
            <a:pPr algn="l">
              <a:defRPr>
                <a:solidFill>
                  <a:sysClr val="windowText" lastClr="000000"/>
                </a:solidFill>
              </a:defRPr>
            </a:pPr>
            <a:r>
              <a:rPr lang="it-IT" sz="1600" i="1">
                <a:solidFill>
                  <a:sysClr val="windowText" lastClr="000000"/>
                </a:solidFill>
              </a:rPr>
              <a:t>WORLDWIDE CVs PRODUCTION - AREA</a:t>
            </a:r>
          </a:p>
        </c:rich>
      </c:tx>
      <c:layout>
        <c:manualLayout>
          <c:xMode val="edge"/>
          <c:yMode val="edge"/>
          <c:x val="1.9203872667239399E-2"/>
          <c:y val="2.9057301196624152E-2"/>
        </c:manualLayout>
      </c:layout>
      <c:overlay val="1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2.4671063105091762E-2"/>
          <c:y val="0.32249688353974454"/>
          <c:w val="0.97450657894736858"/>
          <c:h val="0.6136938814431867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'dati Graph'!$B$24</c:f>
              <c:strCache>
                <c:ptCount val="1"/>
                <c:pt idx="0">
                  <c:v>BRIC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Lbls>
            <c:numFmt formatCode="#,##0.00" sourceLinked="0"/>
            <c:spPr>
              <a:noFill/>
            </c:spPr>
            <c:txPr>
              <a:bodyPr rot="-5400000" vert="horz"/>
              <a:lstStyle/>
              <a:p>
                <a:pPr algn="ctr">
                  <a:defRPr>
                    <a:solidFill>
                      <a:schemeClr val="bg1"/>
                    </a:solidFill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28575" cmpd="dbl">
                <a:solidFill>
                  <a:srgbClr val="FF0000"/>
                </a:solidFill>
                <a:prstDash val="sysDot"/>
                <a:tailEnd type="triangle" w="lg" len="lg"/>
              </a:ln>
            </c:spPr>
            <c:trendlineType val="poly"/>
            <c:order val="3"/>
            <c:dispRSqr val="0"/>
            <c:dispEq val="0"/>
          </c:trendline>
          <c:cat>
            <c:numRef>
              <c:f>'dati Graph'!$A$29:$A$38</c:f>
              <c:numCache>
                <c:formatCode>0_ ;\-0\ 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 formatCode="General">
                  <c:v>2013</c:v>
                </c:pt>
                <c:pt idx="4">
                  <c:v>2014</c:v>
                </c:pt>
                <c:pt idx="5">
                  <c:v>2015</c:v>
                </c:pt>
                <c:pt idx="6" formatCode="General">
                  <c:v>2016</c:v>
                </c:pt>
                <c:pt idx="7" formatCode="General">
                  <c:v>2017</c:v>
                </c:pt>
                <c:pt idx="8" formatCode="General">
                  <c:v>2018</c:v>
                </c:pt>
                <c:pt idx="9" formatCode="General">
                  <c:v>2019</c:v>
                </c:pt>
              </c:numCache>
            </c:numRef>
          </c:cat>
          <c:val>
            <c:numRef>
              <c:f>'dati Graph'!$B$29:$B$38</c:f>
              <c:numCache>
                <c:formatCode>_-* #,##0.00_-;\-* #,##0.00_-;_-* "-"_-;_-@_-</c:formatCode>
                <c:ptCount val="10"/>
                <c:pt idx="0">
                  <c:v>5.9873019999999997</c:v>
                </c:pt>
                <c:pt idx="1">
                  <c:v>5.853764</c:v>
                </c:pt>
                <c:pt idx="2">
                  <c:v>5.5291569999999997</c:v>
                </c:pt>
                <c:pt idx="3">
                  <c:v>5.7985110000000004</c:v>
                </c:pt>
                <c:pt idx="4">
                  <c:v>5.334111</c:v>
                </c:pt>
                <c:pt idx="5">
                  <c:v>4.7467439999999996</c:v>
                </c:pt>
                <c:pt idx="6">
                  <c:v>5.0671670000000004</c:v>
                </c:pt>
                <c:pt idx="7">
                  <c:v>5.6719020000000002</c:v>
                </c:pt>
                <c:pt idx="8">
                  <c:v>6.0873020000000002</c:v>
                </c:pt>
                <c:pt idx="9">
                  <c:v>5.9458159999999998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9F0-403A-B913-DE2481A9F339}"/>
            </c:ext>
          </c:extLst>
        </c:ser>
        <c:ser>
          <c:idx val="1"/>
          <c:order val="1"/>
          <c:tx>
            <c:strRef>
              <c:f>'dati Graph'!$C$24</c:f>
              <c:strCache>
                <c:ptCount val="1"/>
                <c:pt idx="0">
                  <c:v>J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numFmt formatCode="#,##0.00" sourceLinked="0"/>
            <c:spPr>
              <a:noFill/>
            </c:spPr>
            <c:txPr>
              <a:bodyPr rot="-5400000" vert="horz"/>
              <a:lstStyle/>
              <a:p>
                <a:pPr algn="ctr">
                  <a:defRPr>
                    <a:solidFill>
                      <a:sysClr val="windowText" lastClr="000000"/>
                    </a:solidFill>
                  </a:defRPr>
                </a:pPr>
                <a:endParaRPr lang="it-IT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'dati Graph'!$A$29:$A$38</c:f>
              <c:numCache>
                <c:formatCode>0_ ;\-0\ 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 formatCode="General">
                  <c:v>2013</c:v>
                </c:pt>
                <c:pt idx="4">
                  <c:v>2014</c:v>
                </c:pt>
                <c:pt idx="5">
                  <c:v>2015</c:v>
                </c:pt>
                <c:pt idx="6" formatCode="General">
                  <c:v>2016</c:v>
                </c:pt>
                <c:pt idx="7" formatCode="General">
                  <c:v>2017</c:v>
                </c:pt>
                <c:pt idx="8" formatCode="General">
                  <c:v>2018</c:v>
                </c:pt>
                <c:pt idx="9" formatCode="General">
                  <c:v>2019</c:v>
                </c:pt>
              </c:numCache>
            </c:numRef>
          </c:cat>
          <c:val>
            <c:numRef>
              <c:f>'dati Graph'!$C$29:$C$38</c:f>
              <c:numCache>
                <c:formatCode>_-* #,##0.00_-;\-* #,##0.00_-;_-* "-"_-;_-@_-</c:formatCode>
                <c:ptCount val="10"/>
                <c:pt idx="0">
                  <c:v>1.318513</c:v>
                </c:pt>
                <c:pt idx="1">
                  <c:v>1.240105</c:v>
                </c:pt>
                <c:pt idx="2">
                  <c:v>1.388574</c:v>
                </c:pt>
                <c:pt idx="3">
                  <c:v>1.440858</c:v>
                </c:pt>
                <c:pt idx="4">
                  <c:v>1.497595</c:v>
                </c:pt>
                <c:pt idx="5">
                  <c:v>1.447516</c:v>
                </c:pt>
                <c:pt idx="6">
                  <c:v>1.330816</c:v>
                </c:pt>
                <c:pt idx="7">
                  <c:v>1.342838</c:v>
                </c:pt>
                <c:pt idx="8">
                  <c:v>1.3703080000000001</c:v>
                </c:pt>
                <c:pt idx="9">
                  <c:v>1.3555379999999999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9F0-403A-B913-DE2481A9F339}"/>
            </c:ext>
          </c:extLst>
        </c:ser>
        <c:ser>
          <c:idx val="2"/>
          <c:order val="2"/>
          <c:tx>
            <c:strRef>
              <c:f>'dati Graph'!$D$24</c:f>
              <c:strCache>
                <c:ptCount val="1"/>
                <c:pt idx="0">
                  <c:v>USA+CANADA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</c:spPr>
          <c:invertIfNegative val="0"/>
          <c:dLbls>
            <c:spPr>
              <a:noFill/>
            </c:spPr>
            <c:txPr>
              <a:bodyPr rot="-5400000" vert="horz"/>
              <a:lstStyle/>
              <a:p>
                <a:pPr algn="ctr">
                  <a:defRPr>
                    <a:solidFill>
                      <a:schemeClr val="bg1"/>
                    </a:solidFill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28575" cmpd="dbl">
                <a:solidFill>
                  <a:schemeClr val="accent5">
                    <a:lumMod val="75000"/>
                  </a:schemeClr>
                </a:solidFill>
                <a:prstDash val="sysDot"/>
                <a:tailEnd type="triangle" w="lg" len="lg"/>
              </a:ln>
            </c:spPr>
            <c:trendlineType val="poly"/>
            <c:order val="3"/>
            <c:dispRSqr val="0"/>
            <c:dispEq val="0"/>
          </c:trendline>
          <c:cat>
            <c:numRef>
              <c:f>'dati Graph'!$A$29:$A$38</c:f>
              <c:numCache>
                <c:formatCode>0_ ;\-0\ 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 formatCode="General">
                  <c:v>2013</c:v>
                </c:pt>
                <c:pt idx="4">
                  <c:v>2014</c:v>
                </c:pt>
                <c:pt idx="5">
                  <c:v>2015</c:v>
                </c:pt>
                <c:pt idx="6" formatCode="General">
                  <c:v>2016</c:v>
                </c:pt>
                <c:pt idx="7" formatCode="General">
                  <c:v>2017</c:v>
                </c:pt>
                <c:pt idx="8" formatCode="General">
                  <c:v>2018</c:v>
                </c:pt>
                <c:pt idx="9" formatCode="General">
                  <c:v>2019</c:v>
                </c:pt>
              </c:numCache>
            </c:numRef>
          </c:cat>
          <c:val>
            <c:numRef>
              <c:f>'dati Graph'!$D$29:$D$38</c:f>
              <c:numCache>
                <c:formatCode>_-* #,##0.00_-;\-* #,##0.00_-;_-* "-"_-;_-@_-</c:formatCode>
                <c:ptCount val="10"/>
                <c:pt idx="0">
                  <c:v>6.1142000000000003</c:v>
                </c:pt>
                <c:pt idx="1">
                  <c:v>6.8305829999999998</c:v>
                </c:pt>
                <c:pt idx="2">
                  <c:v>7.6513850000000003</c:v>
                </c:pt>
                <c:pt idx="3">
                  <c:v>8.1141120000000004</c:v>
                </c:pt>
                <c:pt idx="4">
                  <c:v>8.8909029999999998</c:v>
                </c:pt>
                <c:pt idx="5">
                  <c:v>9.3403379999999991</c:v>
                </c:pt>
                <c:pt idx="6">
                  <c:v>9.8311430000000009</c:v>
                </c:pt>
                <c:pt idx="7">
                  <c:v>9.5997240000000001</c:v>
                </c:pt>
                <c:pt idx="8">
                  <c:v>9.8826450000000001</c:v>
                </c:pt>
                <c:pt idx="9">
                  <c:v>9.8171710000000001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9F0-403A-B913-DE2481A9F339}"/>
            </c:ext>
          </c:extLst>
        </c:ser>
        <c:ser>
          <c:idx val="3"/>
          <c:order val="3"/>
          <c:tx>
            <c:strRef>
              <c:f>'dati Graph'!$E$24</c:f>
              <c:strCache>
                <c:ptCount val="1"/>
                <c:pt idx="0">
                  <c:v>UE15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dLbls>
            <c:spPr>
              <a:noFill/>
            </c:spPr>
            <c:txPr>
              <a:bodyPr rot="-5400000" vert="horz"/>
              <a:lstStyle/>
              <a:p>
                <a:pPr algn="ctr">
                  <a:defRPr>
                    <a:solidFill>
                      <a:sysClr val="windowText" lastClr="000000"/>
                    </a:solidFill>
                  </a:defRPr>
                </a:pPr>
                <a:endParaRPr lang="it-IT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'dati Graph'!$A$29:$A$38</c:f>
              <c:numCache>
                <c:formatCode>0_ ;\-0\ 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 formatCode="General">
                  <c:v>2013</c:v>
                </c:pt>
                <c:pt idx="4">
                  <c:v>2014</c:v>
                </c:pt>
                <c:pt idx="5">
                  <c:v>2015</c:v>
                </c:pt>
                <c:pt idx="6" formatCode="General">
                  <c:v>2016</c:v>
                </c:pt>
                <c:pt idx="7" formatCode="General">
                  <c:v>2017</c:v>
                </c:pt>
                <c:pt idx="8" formatCode="General">
                  <c:v>2018</c:v>
                </c:pt>
                <c:pt idx="9" formatCode="General">
                  <c:v>2019</c:v>
                </c:pt>
              </c:numCache>
            </c:numRef>
          </c:cat>
          <c:val>
            <c:numRef>
              <c:f>'dati Graph'!$E$29:$E$38</c:f>
              <c:numCache>
                <c:formatCode>_-* #,##0.00_-;\-* #,##0.00_-;_-* "-"_-;_-@_-</c:formatCode>
                <c:ptCount val="10"/>
                <c:pt idx="0">
                  <c:v>1.6869749999999999</c:v>
                </c:pt>
                <c:pt idx="1">
                  <c:v>1.9208590000000001</c:v>
                </c:pt>
                <c:pt idx="2">
                  <c:v>1.7260230000000001</c:v>
                </c:pt>
                <c:pt idx="3">
                  <c:v>1.6857040000000001</c:v>
                </c:pt>
                <c:pt idx="4">
                  <c:v>1.822711</c:v>
                </c:pt>
                <c:pt idx="5">
                  <c:v>2.0512830000000002</c:v>
                </c:pt>
                <c:pt idx="6">
                  <c:v>2.152612</c:v>
                </c:pt>
                <c:pt idx="7">
                  <c:v>2.1598519999999999</c:v>
                </c:pt>
                <c:pt idx="8">
                  <c:v>2.1965080000000001</c:v>
                </c:pt>
                <c:pt idx="9">
                  <c:v>2.2089620000000001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9F0-403A-B913-DE2481A9F3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5"/>
        <c:axId val="559351664"/>
        <c:axId val="1"/>
      </c:barChart>
      <c:catAx>
        <c:axId val="559351664"/>
        <c:scaling>
          <c:orientation val="minMax"/>
        </c:scaling>
        <c:delete val="0"/>
        <c:axPos val="b"/>
        <c:majorGridlines>
          <c:spPr>
            <a:ln>
              <a:solidFill>
                <a:schemeClr val="tx2"/>
              </a:solidFill>
            </a:ln>
          </c:spPr>
        </c:majorGridlines>
        <c:numFmt formatCode="0_ ;\-0\ " sourceLinked="1"/>
        <c:majorTickMark val="out"/>
        <c:minorTickMark val="none"/>
        <c:tickLblPos val="nextTo"/>
        <c:txPr>
          <a:bodyPr rot="0" vert="horz"/>
          <a:lstStyle/>
          <a:p>
            <a:pPr>
              <a:defRPr>
                <a:solidFill>
                  <a:sysClr val="windowText" lastClr="000000"/>
                </a:solidFill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majorGridlines>
          <c:spPr>
            <a:ln>
              <a:solidFill>
                <a:schemeClr val="tx2">
                  <a:lumMod val="20000"/>
                  <a:lumOff val="80000"/>
                </a:schemeClr>
              </a:solidFill>
            </a:ln>
          </c:spPr>
        </c:majorGridlines>
        <c:numFmt formatCode="_-* #,##0.00_-;\-* #,##0.00_-;_-* &quot;-&quot;_-;_-@_-" sourceLinked="1"/>
        <c:majorTickMark val="out"/>
        <c:minorTickMark val="none"/>
        <c:tickLblPos val="nextTo"/>
        <c:crossAx val="559351664"/>
        <c:crosses val="autoZero"/>
        <c:crossBetween val="between"/>
      </c:valAx>
      <c:spPr>
        <a:ln>
          <a:solidFill>
            <a:schemeClr val="tx2">
              <a:lumMod val="20000"/>
              <a:lumOff val="80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3771839671120248"/>
          <c:y val="0.14150943396226415"/>
          <c:w val="0.77595066803699897"/>
          <c:h val="7.2327044025157231E-2"/>
        </c:manualLayout>
      </c:layout>
      <c:overlay val="0"/>
      <c:spPr>
        <a:ln>
          <a:noFill/>
        </a:ln>
      </c:spPr>
      <c:txPr>
        <a:bodyPr/>
        <a:lstStyle/>
        <a:p>
          <a:pPr>
            <a:defRPr b="1">
              <a:solidFill>
                <a:sysClr val="windowText" lastClr="000000"/>
              </a:solidFill>
            </a:defRPr>
          </a:pPr>
          <a:endParaRPr lang="it-IT"/>
        </a:p>
      </c:txPr>
    </c:legend>
    <c:plotVisOnly val="1"/>
    <c:dispBlanksAs val="gap"/>
    <c:showDLblsOverMax val="0"/>
  </c:chart>
  <c:spPr>
    <a:ln w="15875">
      <a:noFill/>
    </a:ln>
  </c:spPr>
  <c:txPr>
    <a:bodyPr/>
    <a:lstStyle/>
    <a:p>
      <a:pPr>
        <a:defRPr sz="1200" b="1" i="0" u="none" strike="noStrike" baseline="0">
          <a:solidFill>
            <a:schemeClr val="tx2"/>
          </a:solidFill>
          <a:latin typeface="Trebuchet MS" panose="020B0603020202020204" pitchFamily="34" charset="0"/>
          <a:ea typeface="Tahoma"/>
          <a:cs typeface="Tahoma"/>
        </a:defRPr>
      </a:pPr>
      <a:endParaRPr lang="it-IT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66" workbookViewId="0"/>
  </sheetView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&amp;L&amp;"Trebuchet MS,Grassetto"&amp;9Statistiche estere - PRODUZIONE MONDIALE
Automobile in cifre&amp;C&amp;"Trebuchet MS,Normale"&amp;9&amp;P/&amp;N&amp;R&amp;"Trebuchet MS,Grassetto"&amp;9ANFIA - Studi e statistiche</oddFooter>
  </headerFooter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66" workbookViewId="0"/>
  </sheetView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&amp;L&amp;"Trebuchet MS,Grassetto"&amp;9Statistiche estere - PRODUZIONE MONDIALE
Automobile in cifre&amp;C&amp;"Trebuchet MS,Normale"&amp;9&amp;P/&amp;N&amp;R&amp;"Trebuchet MS,Grassetto"&amp;9ANFIA - Studi e statistiche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38100</xdr:rowOff>
    </xdr:from>
    <xdr:to>
      <xdr:col>1</xdr:col>
      <xdr:colOff>225425</xdr:colOff>
      <xdr:row>3</xdr:row>
      <xdr:rowOff>39003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040EEC94-FF25-4AAF-A00E-88F5053A1C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38100"/>
          <a:ext cx="863600" cy="62955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79659" cy="6075795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82BD0DA3-C182-494B-BE1C-7FFFCCC5652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0.84532</cdr:x>
      <cdr:y>0.01959</cdr:y>
    </cdr:from>
    <cdr:to>
      <cdr:x>0.96301</cdr:x>
      <cdr:y>0.09697</cdr:y>
    </cdr:to>
    <cdr:pic>
      <cdr:nvPicPr>
        <cdr:cNvPr id="4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674879E0-BC1F-4FFF-96DB-2A91F5BFE548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7855527" y="166254"/>
          <a:ext cx="1081764" cy="66828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  <cdr:relSizeAnchor xmlns:cdr="http://schemas.openxmlformats.org/drawingml/2006/chartDrawing">
    <cdr:from>
      <cdr:x>0.21807</cdr:x>
      <cdr:y>0.89524</cdr:y>
    </cdr:from>
    <cdr:to>
      <cdr:x>0.76116</cdr:x>
      <cdr:y>0.95714</cdr:y>
    </cdr:to>
    <cdr:sp macro="" textlink="">
      <cdr:nvSpPr>
        <cdr:cNvPr id="2" name="CasellaDiTesto 1">
          <a:extLst xmlns:a="http://schemas.openxmlformats.org/drawingml/2006/main">
            <a:ext uri="{FF2B5EF4-FFF2-40B4-BE49-F238E27FC236}">
              <a16:creationId xmlns:a16="http://schemas.microsoft.com/office/drawing/2014/main" id="{73C10A52-670B-4915-B094-F29F8C136FAA}"/>
            </a:ext>
          </a:extLst>
        </cdr:cNvPr>
        <cdr:cNvSpPr txBox="1"/>
      </cdr:nvSpPr>
      <cdr:spPr>
        <a:xfrm xmlns:a="http://schemas.openxmlformats.org/drawingml/2006/main">
          <a:off x="2020455" y="5426364"/>
          <a:ext cx="5031893" cy="375227"/>
        </a:xfrm>
        <a:prstGeom xmlns:a="http://schemas.openxmlformats.org/drawingml/2006/main" prst="rect">
          <a:avLst/>
        </a:prstGeom>
        <a:solidFill xmlns:a="http://schemas.openxmlformats.org/drawingml/2006/main">
          <a:srgbClr val="C00000"/>
        </a:solidFill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it-IT" sz="1400" b="1">
              <a:solidFill>
                <a:schemeClr val="bg1"/>
              </a:solidFill>
              <a:latin typeface="Trebuchet MS" panose="020B0603020202020204" pitchFamily="34" charset="0"/>
            </a:rPr>
            <a:t>CAGR</a:t>
          </a:r>
          <a:r>
            <a:rPr lang="it-IT" sz="1400" b="1" baseline="0">
              <a:solidFill>
                <a:schemeClr val="bg1"/>
              </a:solidFill>
              <a:latin typeface="Trebuchet MS" panose="020B0603020202020204" pitchFamily="34" charset="0"/>
            </a:rPr>
            <a:t> 2010-2019: +3,1%</a:t>
          </a:r>
          <a:endParaRPr lang="it-IT" sz="1400" b="1">
            <a:solidFill>
              <a:schemeClr val="bg1"/>
            </a:solidFill>
            <a:latin typeface="Trebuchet MS" panose="020B0603020202020204" pitchFamily="34" charset="0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279659" cy="6075795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A8F4222-C01B-48FE-908E-51E415F56887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0.8533</cdr:x>
      <cdr:y>0.01692</cdr:y>
    </cdr:from>
    <cdr:to>
      <cdr:x>0.96849</cdr:x>
      <cdr:y>0.11206</cdr:y>
    </cdr:to>
    <cdr:pic>
      <cdr:nvPicPr>
        <cdr:cNvPr id="7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74E45CDE-233F-4814-8746-57AE08CA13F8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7901709" y="120073"/>
          <a:ext cx="1081764" cy="66828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  <cdr:relSizeAnchor xmlns:cdr="http://schemas.openxmlformats.org/drawingml/2006/chartDrawing">
    <cdr:from>
      <cdr:x>0.02729</cdr:x>
      <cdr:y>0.23961</cdr:y>
    </cdr:from>
    <cdr:to>
      <cdr:x>0.40341</cdr:x>
      <cdr:y>0.29525</cdr:y>
    </cdr:to>
    <cdr:sp macro="" textlink="">
      <cdr:nvSpPr>
        <cdr:cNvPr id="6" name="CasellaDiTesto 1">
          <a:extLst xmlns:a="http://schemas.openxmlformats.org/drawingml/2006/main">
            <a:ext uri="{FF2B5EF4-FFF2-40B4-BE49-F238E27FC236}">
              <a16:creationId xmlns:a16="http://schemas.microsoft.com/office/drawing/2014/main" id="{84A78C64-6422-4D89-9617-45F23887E222}"/>
            </a:ext>
          </a:extLst>
        </cdr:cNvPr>
        <cdr:cNvSpPr txBox="1"/>
      </cdr:nvSpPr>
      <cdr:spPr>
        <a:xfrm xmlns:a="http://schemas.openxmlformats.org/drawingml/2006/main">
          <a:off x="252845" y="1619058"/>
          <a:ext cx="3487180" cy="37055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it-IT" sz="1200" b="0">
              <a:solidFill>
                <a:schemeClr val="tx2"/>
              </a:solidFill>
              <a:latin typeface="Trebuchet MS" pitchFamily="34" charset="0"/>
              <a:cs typeface="Arial" pitchFamily="34" charset="0"/>
            </a:rPr>
            <a:t>in milioni di unità/millions of units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INI%20PORTALE%20AUTO%20IN%20CIFRE%202012/area%20riservata/statistiche%20italia/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68"/>
  <sheetViews>
    <sheetView showGridLines="0" tabSelected="1" zoomScaleNormal="100" zoomScaleSheetLayoutView="55" workbookViewId="0">
      <pane ySplit="6" topLeftCell="A48" activePane="bottomLeft" state="frozen"/>
      <selection pane="bottomLeft" activeCell="A49" sqref="A49"/>
    </sheetView>
  </sheetViews>
  <sheetFormatPr defaultColWidth="12.5703125" defaultRowHeight="17.100000000000001" customHeight="1"/>
  <cols>
    <col min="1" max="1" width="10.28515625" style="6" customWidth="1"/>
    <col min="2" max="2" width="10.42578125" style="6" customWidth="1"/>
    <col min="3" max="7" width="9.42578125" style="6" customWidth="1"/>
    <col min="8" max="8" width="9.5703125" style="6" bestFit="1" customWidth="1"/>
    <col min="9" max="9" width="9.85546875" style="6" bestFit="1" customWidth="1"/>
    <col min="10" max="10" width="9.5703125" style="6" bestFit="1" customWidth="1"/>
    <col min="11" max="12" width="9.42578125" style="6" customWidth="1"/>
    <col min="13" max="13" width="9.5703125" style="6" bestFit="1" customWidth="1"/>
    <col min="14" max="14" width="9.42578125" style="6" customWidth="1"/>
    <col min="15" max="15" width="9.5703125" style="6" bestFit="1" customWidth="1"/>
    <col min="16" max="17" width="9.42578125" style="8" customWidth="1"/>
    <col min="18" max="16384" width="12.5703125" style="6"/>
  </cols>
  <sheetData>
    <row r="1" spans="1:37" s="16" customFormat="1" ht="17.100000000000001" customHeight="1"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8"/>
      <c r="P1" s="19"/>
      <c r="Q1" s="19"/>
      <c r="S1" s="32">
        <v>1960</v>
      </c>
      <c r="T1" s="32">
        <v>1970</v>
      </c>
      <c r="U1" s="32">
        <v>1980</v>
      </c>
      <c r="V1" s="32">
        <v>1990</v>
      </c>
      <c r="W1" s="32">
        <v>2000</v>
      </c>
      <c r="X1" s="32">
        <v>2005</v>
      </c>
      <c r="Y1" s="32">
        <v>2006</v>
      </c>
      <c r="Z1" s="32">
        <v>2007</v>
      </c>
      <c r="AA1" s="32">
        <v>2008</v>
      </c>
      <c r="AB1" s="32">
        <v>2009</v>
      </c>
      <c r="AC1" s="32">
        <v>2010</v>
      </c>
      <c r="AD1" s="32">
        <v>2011</v>
      </c>
      <c r="AE1" s="32">
        <v>2012</v>
      </c>
      <c r="AF1" s="32">
        <v>2013</v>
      </c>
      <c r="AG1" s="32">
        <v>2014</v>
      </c>
      <c r="AH1" s="31"/>
      <c r="AI1" s="31"/>
      <c r="AJ1" s="31"/>
      <c r="AK1" s="31"/>
    </row>
    <row r="2" spans="1:37" s="16" customFormat="1" ht="17.100000000000001" customHeight="1">
      <c r="A2" s="96" t="s">
        <v>44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1"/>
      <c r="AI2" s="31"/>
      <c r="AJ2" s="31"/>
      <c r="AK2" s="31"/>
    </row>
    <row r="3" spans="1:37" ht="17.100000000000001" customHeight="1">
      <c r="A3" s="97" t="s">
        <v>39</v>
      </c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11"/>
      <c r="S3" s="34">
        <v>3.0131830000000002</v>
      </c>
      <c r="T3" s="35">
        <f>B9/1000000</f>
        <v>6.3467380000000002</v>
      </c>
      <c r="U3" s="35">
        <f>B19/1000000</f>
        <v>9.5571509999999993</v>
      </c>
      <c r="V3" s="35">
        <f>B29/1000000</f>
        <v>12.325319</v>
      </c>
      <c r="W3" s="35">
        <f>B39/1000000</f>
        <v>17.34076</v>
      </c>
      <c r="X3" s="32">
        <v>19.674861</v>
      </c>
      <c r="Y3" s="32">
        <v>19.327479</v>
      </c>
      <c r="Z3" s="32">
        <v>20.093378000000001</v>
      </c>
      <c r="AA3" s="32">
        <v>17.957767</v>
      </c>
      <c r="AB3" s="32">
        <v>14.01355</v>
      </c>
      <c r="AC3" s="32">
        <v>19.344992000000001</v>
      </c>
      <c r="AD3" s="32">
        <v>20.255030999999999</v>
      </c>
      <c r="AE3" s="32">
        <v>21.445170999999998</v>
      </c>
      <c r="AF3" s="32">
        <v>22.128329000000001</v>
      </c>
      <c r="AG3" s="32">
        <v>22.485277</v>
      </c>
      <c r="AH3" s="33"/>
      <c r="AI3" s="33"/>
      <c r="AJ3" s="33"/>
      <c r="AK3" s="33"/>
    </row>
    <row r="4" spans="1:37" ht="17.100000000000001" customHeight="1">
      <c r="A4" s="26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20"/>
      <c r="Q4" s="20"/>
      <c r="R4" s="11"/>
      <c r="S4" s="34"/>
      <c r="T4" s="35"/>
      <c r="U4" s="35"/>
      <c r="V4" s="35"/>
      <c r="W4" s="35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3"/>
      <c r="AI4" s="33"/>
      <c r="AJ4" s="33"/>
      <c r="AK4" s="33"/>
    </row>
    <row r="5" spans="1:37" s="1" customFormat="1" ht="15">
      <c r="A5" s="28" t="s">
        <v>0</v>
      </c>
      <c r="B5" s="28" t="s">
        <v>1</v>
      </c>
      <c r="C5" s="28" t="s">
        <v>2</v>
      </c>
      <c r="D5" s="28" t="s">
        <v>3</v>
      </c>
      <c r="E5" s="28" t="s">
        <v>4</v>
      </c>
      <c r="F5" s="28" t="s">
        <v>5</v>
      </c>
      <c r="G5" s="28" t="s">
        <v>6</v>
      </c>
      <c r="H5" s="28" t="s">
        <v>7</v>
      </c>
      <c r="I5" s="28" t="s">
        <v>8</v>
      </c>
      <c r="J5" s="28" t="s">
        <v>31</v>
      </c>
      <c r="K5" s="28" t="s">
        <v>9</v>
      </c>
      <c r="L5" s="28" t="s">
        <v>10</v>
      </c>
      <c r="M5" s="28" t="s">
        <v>11</v>
      </c>
      <c r="N5" s="28" t="s">
        <v>12</v>
      </c>
      <c r="O5" s="28" t="s">
        <v>13</v>
      </c>
      <c r="P5" s="29" t="s">
        <v>14</v>
      </c>
      <c r="Q5" s="29" t="s">
        <v>34</v>
      </c>
      <c r="R5" s="12"/>
      <c r="S5" s="12"/>
      <c r="T5" s="12"/>
      <c r="U5" s="12"/>
    </row>
    <row r="6" spans="1:37" s="1" customFormat="1" ht="15">
      <c r="A6" s="57" t="s">
        <v>15</v>
      </c>
      <c r="B6" s="57" t="s">
        <v>16</v>
      </c>
      <c r="C6" s="58"/>
      <c r="D6" s="59" t="s">
        <v>17</v>
      </c>
      <c r="E6" s="59" t="s">
        <v>18</v>
      </c>
      <c r="F6" s="57" t="s">
        <v>19</v>
      </c>
      <c r="G6" s="58"/>
      <c r="H6" s="57" t="s">
        <v>20</v>
      </c>
      <c r="I6" s="57" t="s">
        <v>21</v>
      </c>
      <c r="J6" s="57"/>
      <c r="K6" s="59" t="s">
        <v>43</v>
      </c>
      <c r="L6" s="57"/>
      <c r="M6" s="57"/>
      <c r="N6" s="57"/>
      <c r="O6" s="58"/>
      <c r="P6" s="60" t="s">
        <v>22</v>
      </c>
      <c r="Q6" s="61" t="s">
        <v>38</v>
      </c>
      <c r="R6" s="12"/>
      <c r="S6" s="12"/>
      <c r="T6" s="12"/>
      <c r="U6" s="12"/>
    </row>
    <row r="7" spans="1:37" s="2" customFormat="1" ht="17.100000000000001" customHeight="1">
      <c r="A7" s="65">
        <v>1960</v>
      </c>
      <c r="B7" s="56">
        <v>3013183</v>
      </c>
      <c r="C7" s="66">
        <v>48710</v>
      </c>
      <c r="D7" s="56">
        <v>193909</v>
      </c>
      <c r="E7" s="66">
        <v>238370</v>
      </c>
      <c r="F7" s="56">
        <v>457972</v>
      </c>
      <c r="G7" s="66">
        <v>5809</v>
      </c>
      <c r="H7" s="56">
        <v>974530</v>
      </c>
      <c r="I7" s="66">
        <v>1265048</v>
      </c>
      <c r="J7" s="63" t="s">
        <v>23</v>
      </c>
      <c r="K7" s="66">
        <f>48735+41687</f>
        <v>90422</v>
      </c>
      <c r="L7" s="63" t="s">
        <v>23</v>
      </c>
      <c r="M7" s="67" t="s">
        <v>23</v>
      </c>
      <c r="N7" s="63" t="s">
        <v>23</v>
      </c>
      <c r="O7" s="66">
        <v>316455</v>
      </c>
      <c r="P7" s="64" t="s">
        <v>23</v>
      </c>
      <c r="Q7" s="68" t="s">
        <v>23</v>
      </c>
      <c r="R7" s="13"/>
      <c r="S7" s="13"/>
      <c r="T7" s="13"/>
      <c r="U7" s="13"/>
    </row>
    <row r="8" spans="1:37" s="2" customFormat="1" ht="17.100000000000001" customHeight="1">
      <c r="A8" s="53">
        <v>1965</v>
      </c>
      <c r="B8" s="40">
        <v>4897457</v>
      </c>
      <c r="C8" s="36">
        <v>71616</v>
      </c>
      <c r="D8" s="40">
        <v>218618</v>
      </c>
      <c r="E8" s="36">
        <v>242745</v>
      </c>
      <c r="F8" s="40">
        <v>455216</v>
      </c>
      <c r="G8" s="36">
        <v>75000</v>
      </c>
      <c r="H8" s="40">
        <v>1108282</v>
      </c>
      <c r="I8" s="36">
        <v>1945309</v>
      </c>
      <c r="J8" s="40">
        <v>30990</v>
      </c>
      <c r="K8" s="36">
        <f>46456+24959</f>
        <v>71415</v>
      </c>
      <c r="L8" s="62" t="s">
        <v>23</v>
      </c>
      <c r="M8" s="37" t="s">
        <v>23</v>
      </c>
      <c r="N8" s="62" t="s">
        <v>23</v>
      </c>
      <c r="O8" s="36">
        <v>1179438</v>
      </c>
      <c r="P8" s="46" t="s">
        <v>23</v>
      </c>
      <c r="Q8" s="27" t="s">
        <v>23</v>
      </c>
      <c r="S8" s="10"/>
      <c r="T8" s="10"/>
      <c r="U8" s="10"/>
    </row>
    <row r="9" spans="1:37" s="2" customFormat="1" ht="17.100000000000001" customHeight="1">
      <c r="A9" s="53">
        <v>1970</v>
      </c>
      <c r="B9" s="40">
        <v>6346738</v>
      </c>
      <c r="C9" s="36">
        <v>134537</v>
      </c>
      <c r="D9" s="40">
        <v>292048</v>
      </c>
      <c r="E9" s="36">
        <v>314383</v>
      </c>
      <c r="F9" s="40">
        <v>457532</v>
      </c>
      <c r="G9" s="36">
        <v>88706</v>
      </c>
      <c r="H9" s="40">
        <v>1354968</v>
      </c>
      <c r="I9" s="36">
        <v>1969441</v>
      </c>
      <c r="J9" s="40">
        <v>51000</v>
      </c>
      <c r="K9" s="36">
        <f>66728+42446</f>
        <v>109174</v>
      </c>
      <c r="L9" s="62" t="s">
        <v>23</v>
      </c>
      <c r="M9" s="37" t="s">
        <v>23</v>
      </c>
      <c r="N9" s="62" t="s">
        <v>23</v>
      </c>
      <c r="O9" s="36">
        <v>2110449</v>
      </c>
      <c r="P9" s="46" t="s">
        <v>23</v>
      </c>
      <c r="Q9" s="27" t="s">
        <v>23</v>
      </c>
      <c r="S9" s="10"/>
      <c r="T9" s="10"/>
      <c r="U9" s="10"/>
    </row>
    <row r="10" spans="1:37" s="2" customFormat="1" ht="17.100000000000001" hidden="1" customHeight="1">
      <c r="A10" s="53">
        <v>1971</v>
      </c>
      <c r="B10" s="40">
        <v>6733955</v>
      </c>
      <c r="C10" s="36">
        <v>115955</v>
      </c>
      <c r="D10" s="40">
        <v>316305</v>
      </c>
      <c r="E10" s="36">
        <v>285943</v>
      </c>
      <c r="F10" s="40">
        <v>456206</v>
      </c>
      <c r="G10" s="36">
        <v>79437</v>
      </c>
      <c r="H10" s="40">
        <v>1318846</v>
      </c>
      <c r="I10" s="36">
        <v>2351565</v>
      </c>
      <c r="J10" s="40">
        <v>53030</v>
      </c>
      <c r="K10" s="36">
        <f>73840+43261</f>
        <v>117101</v>
      </c>
      <c r="L10" s="62" t="s">
        <v>23</v>
      </c>
      <c r="M10" s="37" t="s">
        <v>23</v>
      </c>
      <c r="N10" s="62" t="s">
        <v>23</v>
      </c>
      <c r="O10" s="36">
        <v>2092916</v>
      </c>
      <c r="P10" s="46" t="s">
        <v>23</v>
      </c>
      <c r="Q10" s="27" t="s">
        <v>23</v>
      </c>
      <c r="S10" s="10"/>
      <c r="T10" s="10"/>
      <c r="U10" s="10"/>
    </row>
    <row r="11" spans="1:37" s="2" customFormat="1" ht="17.100000000000001" hidden="1" customHeight="1">
      <c r="A11" s="53">
        <v>1972</v>
      </c>
      <c r="B11" s="40">
        <v>7474127</v>
      </c>
      <c r="C11" s="36">
        <v>107414</v>
      </c>
      <c r="D11" s="40">
        <v>335361</v>
      </c>
      <c r="E11" s="36">
        <v>294442</v>
      </c>
      <c r="F11" s="40">
        <v>408119</v>
      </c>
      <c r="G11" s="36">
        <v>94658</v>
      </c>
      <c r="H11" s="40">
        <v>1308965</v>
      </c>
      <c r="I11" s="36">
        <v>2776885</v>
      </c>
      <c r="J11" s="40">
        <v>66761</v>
      </c>
      <c r="K11" s="36">
        <f>92329+58787</f>
        <v>151116</v>
      </c>
      <c r="L11" s="62" t="s">
        <v>23</v>
      </c>
      <c r="M11" s="37" t="s">
        <v>23</v>
      </c>
      <c r="N11" s="62" t="s">
        <v>23</v>
      </c>
      <c r="O11" s="36">
        <v>2272149</v>
      </c>
      <c r="P11" s="46" t="s">
        <v>23</v>
      </c>
      <c r="Q11" s="27" t="s">
        <v>23</v>
      </c>
      <c r="S11" s="10"/>
      <c r="T11" s="10" t="s">
        <v>24</v>
      </c>
      <c r="U11" s="10"/>
    </row>
    <row r="12" spans="1:37" s="2" customFormat="1" ht="17.100000000000001" hidden="1" customHeight="1">
      <c r="A12" s="53">
        <v>1973</v>
      </c>
      <c r="B12" s="40">
        <v>8704988</v>
      </c>
      <c r="C12" s="36">
        <v>134661</v>
      </c>
      <c r="D12" s="40">
        <v>351121</v>
      </c>
      <c r="E12" s="36">
        <v>299185</v>
      </c>
      <c r="F12" s="40">
        <v>416623</v>
      </c>
      <c r="G12" s="36">
        <v>115587</v>
      </c>
      <c r="H12" s="40">
        <v>1363334</v>
      </c>
      <c r="I12" s="36">
        <v>3366865</v>
      </c>
      <c r="J12" s="40">
        <v>85366</v>
      </c>
      <c r="K12" s="36">
        <f>110810+75564</f>
        <v>186374</v>
      </c>
      <c r="L12" s="62" t="s">
        <v>23</v>
      </c>
      <c r="M12" s="37" t="s">
        <v>23</v>
      </c>
      <c r="N12" s="62" t="s">
        <v>23</v>
      </c>
      <c r="O12" s="36">
        <v>2612207</v>
      </c>
      <c r="P12" s="46" t="s">
        <v>23</v>
      </c>
      <c r="Q12" s="27" t="s">
        <v>23</v>
      </c>
      <c r="S12" s="31"/>
      <c r="T12" s="31"/>
      <c r="U12" s="10"/>
    </row>
    <row r="13" spans="1:37" s="2" customFormat="1" ht="17.100000000000001" hidden="1" customHeight="1">
      <c r="A13" s="53">
        <v>1974</v>
      </c>
      <c r="B13" s="40">
        <v>8624693</v>
      </c>
      <c r="C13" s="36">
        <v>141829</v>
      </c>
      <c r="D13" s="40">
        <v>376288</v>
      </c>
      <c r="E13" s="36">
        <v>260181</v>
      </c>
      <c r="F13" s="40">
        <v>402566</v>
      </c>
      <c r="G13" s="36">
        <v>132840</v>
      </c>
      <c r="H13" s="40">
        <v>1406181</v>
      </c>
      <c r="I13" s="36">
        <v>3124555</v>
      </c>
      <c r="J13" s="40">
        <v>102181</v>
      </c>
      <c r="K13" s="36">
        <f>126935+87675</f>
        <v>214610</v>
      </c>
      <c r="L13" s="62" t="s">
        <v>23</v>
      </c>
      <c r="M13" s="37" t="s">
        <v>23</v>
      </c>
      <c r="N13" s="62" t="s">
        <v>23</v>
      </c>
      <c r="O13" s="36">
        <v>2619998</v>
      </c>
      <c r="P13" s="46" t="s">
        <v>23</v>
      </c>
      <c r="Q13" s="27" t="s">
        <v>23</v>
      </c>
      <c r="S13" s="31"/>
      <c r="T13" s="33"/>
      <c r="U13" s="10"/>
    </row>
    <row r="14" spans="1:37" s="2" customFormat="1" ht="17.100000000000001" customHeight="1">
      <c r="A14" s="53">
        <v>1975</v>
      </c>
      <c r="B14" s="40">
        <v>7802541</v>
      </c>
      <c r="C14" s="36">
        <v>110085</v>
      </c>
      <c r="D14" s="40">
        <v>315152</v>
      </c>
      <c r="E14" s="36">
        <v>278389</v>
      </c>
      <c r="F14" s="40">
        <v>380704</v>
      </c>
      <c r="G14" s="36">
        <v>118040</v>
      </c>
      <c r="H14" s="40">
        <v>1295764</v>
      </c>
      <c r="I14" s="36">
        <v>2658654</v>
      </c>
      <c r="J14" s="40">
        <v>121935</v>
      </c>
      <c r="K14" s="36">
        <f>128895+88814</f>
        <v>217709</v>
      </c>
      <c r="L14" s="62" t="s">
        <v>23</v>
      </c>
      <c r="M14" s="37" t="s">
        <v>23</v>
      </c>
      <c r="N14" s="62" t="s">
        <v>23</v>
      </c>
      <c r="O14" s="36">
        <v>2373737</v>
      </c>
      <c r="P14" s="46" t="s">
        <v>23</v>
      </c>
      <c r="Q14" s="27" t="s">
        <v>23</v>
      </c>
      <c r="S14" s="31"/>
      <c r="T14" s="33"/>
      <c r="U14" s="10"/>
    </row>
    <row r="15" spans="1:37" s="2" customFormat="1" ht="17.100000000000001" hidden="1" customHeight="1">
      <c r="A15" s="53">
        <v>1976</v>
      </c>
      <c r="B15" s="40">
        <v>9276647</v>
      </c>
      <c r="C15" s="36">
        <v>119369</v>
      </c>
      <c r="D15" s="40">
        <v>423156</v>
      </c>
      <c r="E15" s="36">
        <v>321189</v>
      </c>
      <c r="F15" s="40">
        <v>372057</v>
      </c>
      <c r="G15" s="36">
        <v>113115</v>
      </c>
      <c r="H15" s="40">
        <v>1446558</v>
      </c>
      <c r="I15" s="36">
        <v>3511319</v>
      </c>
      <c r="J15" s="40">
        <v>112430</v>
      </c>
      <c r="K15" s="36">
        <f>125370+95950</f>
        <v>221320</v>
      </c>
      <c r="L15" s="62" t="s">
        <v>23</v>
      </c>
      <c r="M15" s="37" t="s">
        <v>23</v>
      </c>
      <c r="N15" s="62" t="s">
        <v>23</v>
      </c>
      <c r="O15" s="36">
        <v>2813655</v>
      </c>
      <c r="P15" s="46" t="s">
        <v>23</v>
      </c>
      <c r="Q15" s="27" t="s">
        <v>23</v>
      </c>
      <c r="S15" s="31"/>
      <c r="T15" s="33"/>
      <c r="U15" s="10"/>
    </row>
    <row r="16" spans="1:37" s="2" customFormat="1" ht="17.100000000000001" hidden="1" customHeight="1">
      <c r="A16" s="53">
        <v>1977</v>
      </c>
      <c r="B16" s="40">
        <v>10215345</v>
      </c>
      <c r="C16" s="36">
        <v>144076</v>
      </c>
      <c r="D16" s="40">
        <v>415442</v>
      </c>
      <c r="E16" s="36">
        <v>313672</v>
      </c>
      <c r="F16" s="40">
        <v>386420</v>
      </c>
      <c r="G16" s="36">
        <v>140736</v>
      </c>
      <c r="H16" s="40">
        <v>1506048</v>
      </c>
      <c r="I16" s="36">
        <v>4102054</v>
      </c>
      <c r="J16" s="40">
        <v>93176</v>
      </c>
      <c r="K16" s="36">
        <f>73637+115196</f>
        <v>188833</v>
      </c>
      <c r="L16" s="62" t="s">
        <v>23</v>
      </c>
      <c r="M16" s="37" t="s">
        <v>23</v>
      </c>
      <c r="N16" s="62" t="s">
        <v>23</v>
      </c>
      <c r="O16" s="36">
        <v>3083477</v>
      </c>
      <c r="P16" s="46" t="s">
        <v>23</v>
      </c>
      <c r="Q16" s="27" t="s">
        <v>23</v>
      </c>
      <c r="S16" s="31"/>
      <c r="T16" s="33"/>
      <c r="U16" s="10"/>
    </row>
    <row r="17" spans="1:23" s="2" customFormat="1" ht="17.100000000000001" hidden="1" customHeight="1">
      <c r="A17" s="53">
        <v>1978</v>
      </c>
      <c r="B17" s="40">
        <v>10757005</v>
      </c>
      <c r="C17" s="36">
        <v>147967</v>
      </c>
      <c r="D17" s="40">
        <v>396550</v>
      </c>
      <c r="E17" s="36">
        <v>296188</v>
      </c>
      <c r="F17" s="40">
        <v>384518</v>
      </c>
      <c r="G17" s="36">
        <v>157715</v>
      </c>
      <c r="H17" s="40">
        <v>1474765</v>
      </c>
      <c r="I17" s="36">
        <v>4377739</v>
      </c>
      <c r="J17" s="40">
        <v>141608</v>
      </c>
      <c r="K17" s="36">
        <f>92235+100609</f>
        <v>192844</v>
      </c>
      <c r="L17" s="62" t="s">
        <v>23</v>
      </c>
      <c r="M17" s="37" t="s">
        <v>23</v>
      </c>
      <c r="N17" s="62" t="s">
        <v>23</v>
      </c>
      <c r="O17" s="36">
        <v>3293185</v>
      </c>
      <c r="P17" s="46" t="s">
        <v>23</v>
      </c>
      <c r="Q17" s="27" t="s">
        <v>23</v>
      </c>
      <c r="S17" s="31"/>
      <c r="T17" s="33"/>
      <c r="U17" s="10"/>
    </row>
    <row r="18" spans="1:23" s="2" customFormat="1" ht="17.100000000000001" hidden="1" customHeight="1">
      <c r="A18" s="53">
        <v>1979</v>
      </c>
      <c r="B18" s="40">
        <v>10395766</v>
      </c>
      <c r="C18" s="36">
        <v>150106</v>
      </c>
      <c r="D18" s="40">
        <v>393064</v>
      </c>
      <c r="E18" s="36">
        <v>317169</v>
      </c>
      <c r="F18" s="40">
        <v>408440</v>
      </c>
      <c r="G18" s="36">
        <v>157109</v>
      </c>
      <c r="H18" s="40">
        <v>1542277</v>
      </c>
      <c r="I18" s="36">
        <v>3690319</v>
      </c>
      <c r="J18" s="40">
        <v>164377</v>
      </c>
      <c r="K18" s="36">
        <f>110065+105883</f>
        <v>215948</v>
      </c>
      <c r="L18" s="62" t="s">
        <v>23</v>
      </c>
      <c r="M18" s="37" t="s">
        <v>23</v>
      </c>
      <c r="N18" s="62" t="s">
        <v>23</v>
      </c>
      <c r="O18" s="36">
        <v>3459775</v>
      </c>
      <c r="P18" s="46" t="s">
        <v>23</v>
      </c>
      <c r="Q18" s="27" t="s">
        <v>23</v>
      </c>
      <c r="S18" s="31"/>
      <c r="T18" s="33"/>
      <c r="U18" s="10"/>
    </row>
    <row r="19" spans="1:23" s="2" customFormat="1" ht="17.100000000000001" customHeight="1">
      <c r="A19" s="53">
        <v>1980</v>
      </c>
      <c r="B19" s="40">
        <v>9557151</v>
      </c>
      <c r="C19" s="36">
        <v>165066</v>
      </c>
      <c r="D19" s="40">
        <v>439852</v>
      </c>
      <c r="E19" s="36">
        <v>357619</v>
      </c>
      <c r="F19" s="40">
        <v>389170</v>
      </c>
      <c r="G19" s="36">
        <v>152846</v>
      </c>
      <c r="H19" s="40">
        <v>1626087</v>
      </c>
      <c r="I19" s="36">
        <v>2165789</v>
      </c>
      <c r="J19" s="40">
        <v>186950</v>
      </c>
      <c r="K19" s="36">
        <f>115540+116482</f>
        <v>232022</v>
      </c>
      <c r="L19" s="62" t="s">
        <v>23</v>
      </c>
      <c r="M19" s="37" t="s">
        <v>23</v>
      </c>
      <c r="N19" s="62" t="s">
        <v>23</v>
      </c>
      <c r="O19" s="36">
        <v>4004776</v>
      </c>
      <c r="P19" s="46" t="s">
        <v>23</v>
      </c>
      <c r="Q19" s="27" t="s">
        <v>23</v>
      </c>
      <c r="S19" s="31"/>
      <c r="T19" s="33"/>
      <c r="U19" s="10"/>
    </row>
    <row r="20" spans="1:23" s="2" customFormat="1" ht="17.100000000000001" hidden="1" customHeight="1">
      <c r="A20" s="53">
        <v>1981</v>
      </c>
      <c r="B20" s="40">
        <v>9517882</v>
      </c>
      <c r="C20" s="36">
        <v>176403</v>
      </c>
      <c r="D20" s="40">
        <v>407506</v>
      </c>
      <c r="E20" s="36">
        <v>319200</v>
      </c>
      <c r="F20" s="40">
        <v>229555</v>
      </c>
      <c r="G20" s="36">
        <v>132149</v>
      </c>
      <c r="H20" s="40">
        <v>1372413</v>
      </c>
      <c r="I20" s="36">
        <v>2179715</v>
      </c>
      <c r="J20" s="40">
        <v>241621</v>
      </c>
      <c r="K20" s="36">
        <f>105306+89743</f>
        <v>195049</v>
      </c>
      <c r="L20" s="62" t="s">
        <v>23</v>
      </c>
      <c r="M20" s="37" t="s">
        <v>23</v>
      </c>
      <c r="N20" s="62" t="s">
        <v>23</v>
      </c>
      <c r="O20" s="36">
        <v>4205831</v>
      </c>
      <c r="P20" s="55">
        <f>46718+13358+4248</f>
        <v>64324</v>
      </c>
      <c r="Q20" s="27" t="s">
        <v>23</v>
      </c>
      <c r="S20" s="31"/>
      <c r="T20" s="33"/>
      <c r="U20" s="10"/>
    </row>
    <row r="21" spans="1:23" s="2" customFormat="1" ht="17.100000000000001" hidden="1" customHeight="1">
      <c r="A21" s="53">
        <v>1982</v>
      </c>
      <c r="B21" s="40">
        <v>9257187</v>
      </c>
      <c r="C21" s="36">
        <v>155692</v>
      </c>
      <c r="D21" s="40">
        <v>371682</v>
      </c>
      <c r="E21" s="36">
        <v>301229</v>
      </c>
      <c r="F21" s="40">
        <v>268798</v>
      </c>
      <c r="G21" s="36">
        <v>142007</v>
      </c>
      <c r="H21" s="40">
        <v>1350087</v>
      </c>
      <c r="I21" s="36">
        <v>2380906</v>
      </c>
      <c r="J21" s="40">
        <v>172058</v>
      </c>
      <c r="K21" s="36">
        <f>130197+56518</f>
        <v>186715</v>
      </c>
      <c r="L21" s="62" t="s">
        <v>23</v>
      </c>
      <c r="M21" s="37" t="s">
        <v>23</v>
      </c>
      <c r="N21" s="62" t="s">
        <v>23</v>
      </c>
      <c r="O21" s="36">
        <v>3850208</v>
      </c>
      <c r="P21" s="55">
        <f>43705+20931+3494</f>
        <v>68130</v>
      </c>
      <c r="Q21" s="27" t="s">
        <v>23</v>
      </c>
      <c r="S21" s="31"/>
      <c r="T21" s="33"/>
      <c r="U21" s="10"/>
    </row>
    <row r="22" spans="1:23" s="2" customFormat="1" ht="17.100000000000001" hidden="1" customHeight="1">
      <c r="A22" s="53">
        <v>1983</v>
      </c>
      <c r="B22" s="40">
        <v>9877742</v>
      </c>
      <c r="C22" s="36">
        <v>179620</v>
      </c>
      <c r="D22" s="40">
        <v>375039</v>
      </c>
      <c r="E22" s="36">
        <v>276798</v>
      </c>
      <c r="F22" s="40">
        <v>244514</v>
      </c>
      <c r="G22" s="36">
        <v>147140</v>
      </c>
      <c r="H22" s="40">
        <v>1318213</v>
      </c>
      <c r="I22" s="36">
        <v>2977041</v>
      </c>
      <c r="J22" s="40">
        <v>78348</v>
      </c>
      <c r="K22" s="36">
        <f>106398+41693</f>
        <v>148091</v>
      </c>
      <c r="L22" s="62" t="s">
        <v>23</v>
      </c>
      <c r="M22" s="37" t="s">
        <v>23</v>
      </c>
      <c r="N22" s="62" t="s">
        <v>23</v>
      </c>
      <c r="O22" s="36">
        <v>3959771</v>
      </c>
      <c r="P22" s="55">
        <f>66095+25594+7343</f>
        <v>99032</v>
      </c>
      <c r="Q22" s="27" t="s">
        <v>23</v>
      </c>
      <c r="S22" s="31"/>
      <c r="T22" s="33"/>
      <c r="U22" s="10"/>
    </row>
    <row r="23" spans="1:23" s="2" customFormat="1" ht="17.100000000000001" hidden="1" customHeight="1">
      <c r="A23" s="53">
        <v>1984</v>
      </c>
      <c r="B23" s="40">
        <v>11337385</v>
      </c>
      <c r="C23" s="36">
        <v>161894</v>
      </c>
      <c r="D23" s="40">
        <v>348863</v>
      </c>
      <c r="E23" s="36">
        <v>255298</v>
      </c>
      <c r="F23" s="40">
        <v>224825</v>
      </c>
      <c r="G23" s="36">
        <v>131876</v>
      </c>
      <c r="H23" s="40">
        <v>1240542</v>
      </c>
      <c r="I23" s="36">
        <v>3973564</v>
      </c>
      <c r="J23" s="40">
        <v>112120</v>
      </c>
      <c r="K23" s="36">
        <f>129430+55837</f>
        <v>185267</v>
      </c>
      <c r="L23" s="62" t="s">
        <v>23</v>
      </c>
      <c r="M23" s="37" t="s">
        <v>23</v>
      </c>
      <c r="N23" s="62" t="s">
        <v>23</v>
      </c>
      <c r="O23" s="36">
        <v>4391747</v>
      </c>
      <c r="P23" s="55">
        <f>73042+26554+7262</f>
        <v>106858</v>
      </c>
      <c r="Q23" s="27" t="s">
        <v>23</v>
      </c>
      <c r="S23" s="31"/>
      <c r="T23" s="33"/>
      <c r="U23" s="10"/>
    </row>
    <row r="24" spans="1:23" s="2" customFormat="1" ht="17.100000000000001" customHeight="1">
      <c r="A24" s="53">
        <v>1985</v>
      </c>
      <c r="B24" s="40">
        <v>12511370</v>
      </c>
      <c r="C24" s="36">
        <v>183751</v>
      </c>
      <c r="D24" s="40">
        <v>383740</v>
      </c>
      <c r="E24" s="36">
        <v>279234</v>
      </c>
      <c r="F24" s="40">
        <v>265973</v>
      </c>
      <c r="G24" s="36">
        <v>187324</v>
      </c>
      <c r="H24" s="40">
        <v>1422863</v>
      </c>
      <c r="I24" s="36">
        <v>4322725</v>
      </c>
      <c r="J24" s="40">
        <v>188794</v>
      </c>
      <c r="K24" s="36">
        <f>134413+73154</f>
        <v>207567</v>
      </c>
      <c r="L24" s="62" t="s">
        <v>23</v>
      </c>
      <c r="M24" s="37" t="s">
        <v>23</v>
      </c>
      <c r="N24" s="62" t="s">
        <v>23</v>
      </c>
      <c r="O24" s="36">
        <v>4624279</v>
      </c>
      <c r="P24" s="55">
        <f>78171+29090+6443</f>
        <v>113704</v>
      </c>
      <c r="Q24" s="27" t="s">
        <v>23</v>
      </c>
      <c r="S24" s="31"/>
      <c r="T24" s="33"/>
      <c r="U24" s="10"/>
    </row>
    <row r="25" spans="1:23" s="2" customFormat="1" ht="17.100000000000001" hidden="1" customHeight="1">
      <c r="A25" s="53">
        <v>1986</v>
      </c>
      <c r="B25" s="40">
        <v>12368000</v>
      </c>
      <c r="C25" s="36">
        <v>179248</v>
      </c>
      <c r="D25" s="40">
        <v>421521</v>
      </c>
      <c r="E25" s="36">
        <v>286135</v>
      </c>
      <c r="F25" s="40">
        <v>228685</v>
      </c>
      <c r="G25" s="36">
        <v>250724</v>
      </c>
      <c r="H25" s="40">
        <v>1519948</v>
      </c>
      <c r="I25" s="36">
        <v>4298752</v>
      </c>
      <c r="J25" s="40">
        <v>149760</v>
      </c>
      <c r="K25" s="36">
        <f>145418+95762</f>
        <v>241180</v>
      </c>
      <c r="L25" s="62" t="s">
        <v>23</v>
      </c>
      <c r="M25" s="37" t="s">
        <v>23</v>
      </c>
      <c r="N25" s="62" t="s">
        <v>23</v>
      </c>
      <c r="O25" s="36">
        <v>4450008</v>
      </c>
      <c r="P25" s="55">
        <f>99129+36386+8648</f>
        <v>144163</v>
      </c>
      <c r="Q25" s="27" t="s">
        <v>23</v>
      </c>
      <c r="S25" s="31"/>
      <c r="T25" s="33"/>
      <c r="U25" s="10"/>
    </row>
    <row r="26" spans="1:23" s="2" customFormat="1" ht="17.100000000000001" hidden="1" customHeight="1">
      <c r="A26" s="53">
        <v>1987</v>
      </c>
      <c r="B26" s="40">
        <v>12905697</v>
      </c>
      <c r="C26" s="36">
        <v>199312</v>
      </c>
      <c r="D26" s="40">
        <v>441380</v>
      </c>
      <c r="E26" s="36">
        <v>260445</v>
      </c>
      <c r="F26" s="40">
        <v>246728</v>
      </c>
      <c r="G26" s="36">
        <v>301899</v>
      </c>
      <c r="H26" s="40">
        <v>1606558</v>
      </c>
      <c r="I26" s="36">
        <v>4650959</v>
      </c>
      <c r="J26" s="40">
        <v>128907</v>
      </c>
      <c r="K26" s="36">
        <f>148847+87844</f>
        <v>236691</v>
      </c>
      <c r="L26" s="62" t="s">
        <v>23</v>
      </c>
      <c r="M26" s="37" t="s">
        <v>23</v>
      </c>
      <c r="N26" s="62" t="s">
        <v>23</v>
      </c>
      <c r="O26" s="36">
        <v>4358087</v>
      </c>
      <c r="P26" s="55">
        <f>120082+58431+8101</f>
        <v>186614</v>
      </c>
      <c r="Q26" s="27" t="s">
        <v>23</v>
      </c>
      <c r="S26" s="31"/>
      <c r="T26" s="33"/>
      <c r="U26" s="10"/>
    </row>
    <row r="27" spans="1:23" s="2" customFormat="1" ht="17.100000000000001" hidden="1" customHeight="1">
      <c r="A27" s="53">
        <v>1988</v>
      </c>
      <c r="B27" s="40">
        <v>13929113</v>
      </c>
      <c r="C27" s="36">
        <v>226706</v>
      </c>
      <c r="D27" s="40">
        <v>474478</v>
      </c>
      <c r="E27" s="36">
        <v>279031</v>
      </c>
      <c r="F27" s="40">
        <v>317343</v>
      </c>
      <c r="G27" s="36">
        <v>368497</v>
      </c>
      <c r="H27" s="40">
        <v>1846396</v>
      </c>
      <c r="I27" s="36">
        <v>5025001</v>
      </c>
      <c r="J27" s="40">
        <v>158240</v>
      </c>
      <c r="K27" s="36">
        <f>196108+90237</f>
        <v>286345</v>
      </c>
      <c r="L27" s="62" t="s">
        <v>23</v>
      </c>
      <c r="M27" s="37" t="s">
        <v>23</v>
      </c>
      <c r="N27" s="62" t="s">
        <v>23</v>
      </c>
      <c r="O27" s="36">
        <v>4501407</v>
      </c>
      <c r="P27" s="55">
        <f>134478+68904+8199</f>
        <v>211581</v>
      </c>
      <c r="Q27" s="27" t="s">
        <v>23</v>
      </c>
      <c r="S27" s="31"/>
      <c r="T27" s="33"/>
      <c r="U27" s="10"/>
    </row>
    <row r="28" spans="1:23" s="2" customFormat="1" ht="17.100000000000001" hidden="1" customHeight="1">
      <c r="A28" s="53">
        <v>1989</v>
      </c>
      <c r="B28" s="40">
        <v>13574284</v>
      </c>
      <c r="C28" s="36">
        <v>248805</v>
      </c>
      <c r="D28" s="40">
        <v>510759</v>
      </c>
      <c r="E28" s="36">
        <v>287974</v>
      </c>
      <c r="F28" s="40">
        <v>326590</v>
      </c>
      <c r="G28" s="36">
        <v>406942</v>
      </c>
      <c r="H28" s="40">
        <v>2021195</v>
      </c>
      <c r="I28" s="36">
        <v>4999087</v>
      </c>
      <c r="J28" s="40">
        <v>201969</v>
      </c>
      <c r="K28" s="36">
        <f>205008+77252</f>
        <v>282260</v>
      </c>
      <c r="L28" s="62" t="s">
        <v>23</v>
      </c>
      <c r="M28" s="37" t="s">
        <v>23</v>
      </c>
      <c r="N28" s="62" t="s">
        <v>23</v>
      </c>
      <c r="O28" s="36">
        <v>3973335</v>
      </c>
      <c r="P28" s="55">
        <f>165893+80181+11498</f>
        <v>257572</v>
      </c>
      <c r="Q28" s="27" t="s">
        <v>23</v>
      </c>
      <c r="R28" s="13"/>
      <c r="S28" s="31"/>
      <c r="T28" s="33"/>
      <c r="U28" s="13"/>
      <c r="V28" s="10"/>
      <c r="W28" s="10"/>
    </row>
    <row r="29" spans="1:23" s="2" customFormat="1" ht="17.100000000000001" customHeight="1">
      <c r="A29" s="53">
        <v>1990</v>
      </c>
      <c r="B29" s="40">
        <v>12325319</v>
      </c>
      <c r="C29" s="36">
        <v>246178</v>
      </c>
      <c r="D29" s="40">
        <v>474178</v>
      </c>
      <c r="E29" s="36">
        <v>315895</v>
      </c>
      <c r="F29" s="40">
        <v>270346</v>
      </c>
      <c r="G29" s="36">
        <v>374049</v>
      </c>
      <c r="H29" s="40">
        <v>1885352</v>
      </c>
      <c r="I29" s="36">
        <v>4555852</v>
      </c>
      <c r="J29" s="40">
        <v>220962</v>
      </c>
      <c r="K29" s="36">
        <f>184754+66628</f>
        <v>251382</v>
      </c>
      <c r="L29" s="62" t="s">
        <v>23</v>
      </c>
      <c r="M29" s="37" t="s">
        <v>23</v>
      </c>
      <c r="N29" s="62" t="s">
        <v>23</v>
      </c>
      <c r="O29" s="36">
        <v>3538824</v>
      </c>
      <c r="P29" s="55">
        <f>108778+202030+24071</f>
        <v>334879</v>
      </c>
      <c r="Q29" s="27" t="s">
        <v>23</v>
      </c>
      <c r="R29" s="10"/>
      <c r="S29" s="31"/>
      <c r="T29" s="33"/>
      <c r="U29" s="10"/>
      <c r="V29" s="10"/>
      <c r="W29" s="10"/>
    </row>
    <row r="30" spans="1:23" s="2" customFormat="1" ht="17.100000000000001" customHeight="1">
      <c r="A30" s="53">
        <v>1991</v>
      </c>
      <c r="B30" s="40">
        <v>11918474</v>
      </c>
      <c r="C30" s="36">
        <v>245385</v>
      </c>
      <c r="D30" s="40">
        <v>423001</v>
      </c>
      <c r="E30" s="36">
        <v>357784</v>
      </c>
      <c r="F30" s="40">
        <v>217141</v>
      </c>
      <c r="G30" s="36">
        <v>307959</v>
      </c>
      <c r="H30" s="40">
        <v>1790950</v>
      </c>
      <c r="I30" s="36">
        <v>4199907</v>
      </c>
      <c r="J30" s="40">
        <v>266741</v>
      </c>
      <c r="K30" s="36">
        <f>182609+72307</f>
        <v>254916</v>
      </c>
      <c r="L30" s="62" t="s">
        <v>23</v>
      </c>
      <c r="M30" s="37" t="s">
        <v>23</v>
      </c>
      <c r="N30" s="62" t="s">
        <v>23</v>
      </c>
      <c r="O30" s="36">
        <v>3492363</v>
      </c>
      <c r="P30" s="55">
        <f>205777+105713+28083</f>
        <v>339573</v>
      </c>
      <c r="Q30" s="27" t="s">
        <v>23</v>
      </c>
      <c r="R30" s="10"/>
      <c r="S30" s="31"/>
      <c r="T30" s="33"/>
      <c r="U30" s="10"/>
      <c r="V30" s="10"/>
      <c r="W30" s="10"/>
    </row>
    <row r="31" spans="1:23" s="2" customFormat="1" ht="17.100000000000001" customHeight="1">
      <c r="A31" s="53">
        <v>1992</v>
      </c>
      <c r="B31" s="40">
        <v>12877047</v>
      </c>
      <c r="C31" s="36">
        <v>209860</v>
      </c>
      <c r="D31" s="40">
        <v>438310</v>
      </c>
      <c r="E31" s="36">
        <v>330221</v>
      </c>
      <c r="F31" s="40">
        <v>248453</v>
      </c>
      <c r="G31" s="36">
        <v>331272</v>
      </c>
      <c r="H31" s="40">
        <v>1785458</v>
      </c>
      <c r="I31" s="36">
        <v>4984152</v>
      </c>
      <c r="J31" s="40">
        <v>302442</v>
      </c>
      <c r="K31" s="36">
        <f>201591+56311</f>
        <v>257902</v>
      </c>
      <c r="L31" s="62" t="s">
        <v>23</v>
      </c>
      <c r="M31" s="37" t="s">
        <v>23</v>
      </c>
      <c r="N31" s="62" t="s">
        <v>23</v>
      </c>
      <c r="O31" s="36">
        <v>3120590</v>
      </c>
      <c r="P31" s="55">
        <v>422944</v>
      </c>
      <c r="Q31" s="27" t="s">
        <v>23</v>
      </c>
      <c r="R31" s="10"/>
      <c r="S31" s="10"/>
      <c r="T31" s="10"/>
      <c r="U31" s="10"/>
      <c r="V31" s="10"/>
      <c r="W31" s="10"/>
    </row>
    <row r="32" spans="1:23" s="2" customFormat="1" ht="17.100000000000001" customHeight="1">
      <c r="A32" s="53">
        <v>1993</v>
      </c>
      <c r="B32" s="40">
        <v>12926460</v>
      </c>
      <c r="C32" s="36">
        <v>160389</v>
      </c>
      <c r="D32" s="40">
        <v>319437</v>
      </c>
      <c r="E32" s="36">
        <v>237309</v>
      </c>
      <c r="F32" s="40">
        <v>193467</v>
      </c>
      <c r="G32" s="36">
        <v>261691</v>
      </c>
      <c r="H32" s="40">
        <v>1349745</v>
      </c>
      <c r="I32" s="36">
        <v>5767211</v>
      </c>
      <c r="J32" s="40">
        <v>242243</v>
      </c>
      <c r="K32" s="36">
        <f>224387+66770</f>
        <v>291157</v>
      </c>
      <c r="L32" s="62" t="s">
        <v>23</v>
      </c>
      <c r="M32" s="37" t="s">
        <v>23</v>
      </c>
      <c r="N32" s="62" t="s">
        <v>23</v>
      </c>
      <c r="O32" s="36">
        <v>2733602</v>
      </c>
      <c r="P32" s="55">
        <v>457389</v>
      </c>
      <c r="Q32" s="27" t="s">
        <v>23</v>
      </c>
      <c r="R32" s="13"/>
      <c r="S32" s="13"/>
      <c r="T32" s="13"/>
      <c r="U32" s="13"/>
      <c r="V32" s="13"/>
      <c r="W32" s="13"/>
    </row>
    <row r="33" spans="1:23" s="2" customFormat="1" ht="17.100000000000001" customHeight="1">
      <c r="A33" s="53">
        <v>1994</v>
      </c>
      <c r="B33" s="40">
        <v>14346387</v>
      </c>
      <c r="C33" s="36">
        <v>193591</v>
      </c>
      <c r="D33" s="40">
        <v>383225</v>
      </c>
      <c r="E33" s="36">
        <v>262453</v>
      </c>
      <c r="F33" s="40">
        <v>227815</v>
      </c>
      <c r="G33" s="36">
        <v>320566</v>
      </c>
      <c r="H33" s="40">
        <v>1626566</v>
      </c>
      <c r="I33" s="36">
        <v>6743912</v>
      </c>
      <c r="J33" s="40">
        <v>265122</v>
      </c>
      <c r="K33" s="36">
        <f>251044+81572</f>
        <v>332616</v>
      </c>
      <c r="L33" s="62" t="s">
        <v>23</v>
      </c>
      <c r="M33" s="37" t="s">
        <v>23</v>
      </c>
      <c r="N33" s="62" t="s">
        <v>23</v>
      </c>
      <c r="O33" s="36">
        <v>2752082</v>
      </c>
      <c r="P33" s="55">
        <v>505768</v>
      </c>
      <c r="Q33" s="27" t="s">
        <v>23</v>
      </c>
      <c r="R33" s="13"/>
      <c r="S33" s="13"/>
      <c r="T33" s="13"/>
      <c r="U33" s="13"/>
      <c r="V33" s="13"/>
      <c r="W33" s="13"/>
    </row>
    <row r="34" spans="1:23" s="2" customFormat="1" ht="17.100000000000001" customHeight="1">
      <c r="A34" s="39">
        <v>1995</v>
      </c>
      <c r="B34" s="40">
        <v>14173432</v>
      </c>
      <c r="C34" s="36">
        <v>244911</v>
      </c>
      <c r="D34" s="40">
        <v>423776</v>
      </c>
      <c r="E34" s="36">
        <v>307129</v>
      </c>
      <c r="F34" s="40">
        <v>233001</v>
      </c>
      <c r="G34" s="36">
        <v>374998</v>
      </c>
      <c r="H34" s="40">
        <v>1846603</v>
      </c>
      <c r="I34" s="36">
        <v>6725711</v>
      </c>
      <c r="J34" s="40">
        <v>235531</v>
      </c>
      <c r="K34" s="36">
        <f>239399+92142</f>
        <v>331541</v>
      </c>
      <c r="L34" s="62" t="s">
        <v>23</v>
      </c>
      <c r="M34" s="37" t="s">
        <v>23</v>
      </c>
      <c r="N34" s="62" t="s">
        <v>23</v>
      </c>
      <c r="O34" s="36">
        <v>2585003</v>
      </c>
      <c r="P34" s="55">
        <v>523254</v>
      </c>
      <c r="Q34" s="27" t="s">
        <v>23</v>
      </c>
    </row>
    <row r="35" spans="1:23" s="2" customFormat="1" ht="17.100000000000001" customHeight="1">
      <c r="A35" s="39">
        <v>1996</v>
      </c>
      <c r="B35" s="40">
        <v>14329389</v>
      </c>
      <c r="C35" s="36">
        <v>227370</v>
      </c>
      <c r="D35" s="40">
        <v>303116</v>
      </c>
      <c r="E35" s="36">
        <v>303326</v>
      </c>
      <c r="F35" s="40">
        <v>238314</v>
      </c>
      <c r="G35" s="36">
        <v>470593</v>
      </c>
      <c r="H35" s="40">
        <v>1784554</v>
      </c>
      <c r="I35" s="36">
        <v>6864766</v>
      </c>
      <c r="J35" s="40">
        <v>420637</v>
      </c>
      <c r="K35" s="36">
        <f>279697+66055</f>
        <v>345752</v>
      </c>
      <c r="L35" s="62" t="s">
        <v>23</v>
      </c>
      <c r="M35" s="37" t="s">
        <v>23</v>
      </c>
      <c r="N35" s="62" t="s">
        <v>23</v>
      </c>
      <c r="O35" s="36">
        <v>2482023</v>
      </c>
      <c r="P35" s="55">
        <v>548005</v>
      </c>
      <c r="Q35" s="27" t="s">
        <v>23</v>
      </c>
    </row>
    <row r="36" spans="1:23" s="2" customFormat="1" ht="17.100000000000001" customHeight="1">
      <c r="A36" s="39">
        <v>1997</v>
      </c>
      <c r="B36" s="40">
        <v>15124913</v>
      </c>
      <c r="C36" s="36">
        <v>253645</v>
      </c>
      <c r="D36" s="40">
        <v>322360</v>
      </c>
      <c r="E36" s="36">
        <v>344906</v>
      </c>
      <c r="F36" s="40">
        <v>223784</v>
      </c>
      <c r="G36" s="36">
        <v>551810</v>
      </c>
      <c r="H36" s="40">
        <v>1950729</v>
      </c>
      <c r="I36" s="36">
        <v>7394419</v>
      </c>
      <c r="J36" s="40">
        <v>499796</v>
      </c>
      <c r="K36" s="36">
        <f>306545+85300</f>
        <v>391845</v>
      </c>
      <c r="L36" s="62" t="s">
        <v>23</v>
      </c>
      <c r="M36" s="37" t="s">
        <v>23</v>
      </c>
      <c r="N36" s="62" t="s">
        <v>23</v>
      </c>
      <c r="O36" s="36">
        <v>2483607</v>
      </c>
      <c r="P36" s="55">
        <v>509799</v>
      </c>
      <c r="Q36" s="27" t="s">
        <v>23</v>
      </c>
      <c r="R36" s="10"/>
      <c r="S36" s="10"/>
      <c r="T36" s="10"/>
      <c r="U36" s="10"/>
      <c r="V36" s="10"/>
      <c r="W36" s="10"/>
    </row>
    <row r="37" spans="1:23" s="2" customFormat="1" ht="17.100000000000001" customHeight="1">
      <c r="A37" s="39">
        <v>1998</v>
      </c>
      <c r="B37" s="40">
        <v>14389363</v>
      </c>
      <c r="C37" s="36">
        <v>290355</v>
      </c>
      <c r="D37" s="40">
        <v>351225</v>
      </c>
      <c r="E37" s="36">
        <v>378673</v>
      </c>
      <c r="F37" s="40">
        <v>214940</v>
      </c>
      <c r="G37" s="36">
        <v>609656</v>
      </c>
      <c r="H37" s="40">
        <v>2138872</v>
      </c>
      <c r="I37" s="36">
        <v>7537470</v>
      </c>
      <c r="J37" s="40">
        <v>503537</v>
      </c>
      <c r="K37" s="36">
        <v>332275</v>
      </c>
      <c r="L37" s="62" t="s">
        <v>23</v>
      </c>
      <c r="M37" s="37" t="s">
        <v>23</v>
      </c>
      <c r="N37" s="62" t="s">
        <v>23</v>
      </c>
      <c r="O37" s="36">
        <v>1994029</v>
      </c>
      <c r="P37" s="55">
        <v>329369</v>
      </c>
      <c r="Q37" s="27" t="s">
        <v>23</v>
      </c>
    </row>
    <row r="38" spans="1:23" s="2" customFormat="1" ht="17.100000000000001" customHeight="1">
      <c r="A38" s="39">
        <v>1999</v>
      </c>
      <c r="B38" s="40">
        <v>16358768</v>
      </c>
      <c r="C38" s="36">
        <v>290797</v>
      </c>
      <c r="D38" s="40">
        <v>395724</v>
      </c>
      <c r="E38" s="36">
        <v>378168</v>
      </c>
      <c r="F38" s="40">
        <v>173557</v>
      </c>
      <c r="G38" s="36">
        <v>643681</v>
      </c>
      <c r="H38" s="40">
        <v>2138991</v>
      </c>
      <c r="I38" s="36">
        <v>8817329</v>
      </c>
      <c r="J38" s="40">
        <v>540056</v>
      </c>
      <c r="K38" s="36">
        <v>247205</v>
      </c>
      <c r="L38" s="62" t="s">
        <v>23</v>
      </c>
      <c r="M38" s="37" t="s">
        <v>23</v>
      </c>
      <c r="N38" s="62" t="s">
        <v>23</v>
      </c>
      <c r="O38" s="36">
        <v>1795307</v>
      </c>
      <c r="P38" s="55">
        <v>481379</v>
      </c>
      <c r="Q38" s="27" t="s">
        <v>23</v>
      </c>
      <c r="W38" s="32"/>
    </row>
    <row r="39" spans="1:23" s="2" customFormat="1" ht="17.100000000000001" customHeight="1">
      <c r="A39" s="39">
        <v>2000</v>
      </c>
      <c r="B39" s="40">
        <v>17340760</v>
      </c>
      <c r="C39" s="36">
        <v>316031</v>
      </c>
      <c r="D39" s="40">
        <v>468551</v>
      </c>
      <c r="E39" s="36">
        <v>394697</v>
      </c>
      <c r="F39" s="40">
        <v>172442</v>
      </c>
      <c r="G39" s="36">
        <v>666515</v>
      </c>
      <c r="H39" s="40">
        <v>2326635</v>
      </c>
      <c r="I39" s="36">
        <v>8715394</v>
      </c>
      <c r="J39" s="40">
        <v>792401</v>
      </c>
      <c r="K39" s="36">
        <v>329519</v>
      </c>
      <c r="L39" s="40">
        <v>236346</v>
      </c>
      <c r="M39" s="36">
        <v>1464392</v>
      </c>
      <c r="N39" s="40">
        <v>283403</v>
      </c>
      <c r="O39" s="36">
        <v>1781362</v>
      </c>
      <c r="P39" s="55">
        <v>512990</v>
      </c>
      <c r="Q39" s="38">
        <v>380891</v>
      </c>
      <c r="S39" s="48"/>
      <c r="W39" s="32"/>
    </row>
    <row r="40" spans="1:23" s="2" customFormat="1" ht="17.100000000000001" customHeight="1">
      <c r="A40" s="39">
        <v>2001</v>
      </c>
      <c r="B40" s="40">
        <v>16568336</v>
      </c>
      <c r="C40" s="36">
        <v>307916</v>
      </c>
      <c r="D40" s="40">
        <v>446869</v>
      </c>
      <c r="E40" s="36">
        <v>390488</v>
      </c>
      <c r="F40" s="40">
        <v>192873</v>
      </c>
      <c r="G40" s="36">
        <v>638716</v>
      </c>
      <c r="H40" s="40">
        <v>2280328</v>
      </c>
      <c r="I40" s="36">
        <v>7876668</v>
      </c>
      <c r="J40" s="40">
        <v>856399</v>
      </c>
      <c r="K40" s="36">
        <v>315651</v>
      </c>
      <c r="L40" s="40">
        <v>229000</v>
      </c>
      <c r="M40" s="36">
        <v>1630919</v>
      </c>
      <c r="N40" s="40">
        <v>160054</v>
      </c>
      <c r="O40" s="36">
        <v>1659628</v>
      </c>
      <c r="P40" s="55">
        <v>474885</v>
      </c>
      <c r="Q40" s="38">
        <v>580796</v>
      </c>
      <c r="S40" s="48"/>
      <c r="W40" s="32"/>
    </row>
    <row r="41" spans="1:23" s="2" customFormat="1" ht="17.100000000000001" customHeight="1">
      <c r="A41" s="39">
        <v>2002</v>
      </c>
      <c r="B41" s="40">
        <v>17367439</v>
      </c>
      <c r="C41" s="36">
        <v>301312</v>
      </c>
      <c r="D41" s="40">
        <v>409073</v>
      </c>
      <c r="E41" s="36">
        <v>346071</v>
      </c>
      <c r="F41" s="40">
        <v>191267</v>
      </c>
      <c r="G41" s="36">
        <v>588337</v>
      </c>
      <c r="H41" s="40">
        <v>2127858</v>
      </c>
      <c r="I41" s="36">
        <v>8586464</v>
      </c>
      <c r="J41" s="40">
        <v>844573</v>
      </c>
      <c r="K41" s="36">
        <v>271245</v>
      </c>
      <c r="L41" s="40">
        <v>239689</v>
      </c>
      <c r="M41" s="36">
        <v>1853164</v>
      </c>
      <c r="N41" s="40">
        <v>190848</v>
      </c>
      <c r="O41" s="36">
        <v>1638961</v>
      </c>
      <c r="P41" s="55">
        <v>496311</v>
      </c>
      <c r="Q41" s="38">
        <v>551575</v>
      </c>
      <c r="S41" s="48"/>
      <c r="W41" s="32"/>
    </row>
    <row r="42" spans="1:23" s="2" customFormat="1" ht="17.100000000000001" customHeight="1">
      <c r="A42" s="39">
        <v>2003</v>
      </c>
      <c r="B42" s="40">
        <v>18717809</v>
      </c>
      <c r="C42" s="36">
        <v>295177</v>
      </c>
      <c r="D42" s="40">
        <v>399737</v>
      </c>
      <c r="E42" s="36">
        <v>361226</v>
      </c>
      <c r="F42" s="40">
        <v>188871</v>
      </c>
      <c r="G42" s="36">
        <v>630452</v>
      </c>
      <c r="H42" s="40">
        <v>2175860</v>
      </c>
      <c r="I42" s="36">
        <v>8846346</v>
      </c>
      <c r="J42" s="40">
        <v>801399</v>
      </c>
      <c r="K42" s="36">
        <v>322652</v>
      </c>
      <c r="L42" s="40">
        <v>268356</v>
      </c>
      <c r="M42" s="36">
        <v>2424811</v>
      </c>
      <c r="N42" s="40">
        <v>253555</v>
      </c>
      <c r="O42" s="36">
        <v>1807690</v>
      </c>
      <c r="P42" s="55">
        <v>410154</v>
      </c>
      <c r="Q42" s="38">
        <v>648424</v>
      </c>
      <c r="S42" s="48"/>
      <c r="W42" s="32"/>
    </row>
    <row r="43" spans="1:23" s="2" customFormat="1" ht="17.100000000000001" customHeight="1">
      <c r="A43" s="39">
        <v>2004</v>
      </c>
      <c r="B43" s="40">
        <v>20009093</v>
      </c>
      <c r="C43" s="36">
        <v>308527</v>
      </c>
      <c r="D43" s="40">
        <v>438574</v>
      </c>
      <c r="E43" s="36">
        <v>377853</v>
      </c>
      <c r="F43" s="40">
        <v>209293</v>
      </c>
      <c r="G43" s="36">
        <v>609673</v>
      </c>
      <c r="H43" s="40">
        <v>2186450</v>
      </c>
      <c r="I43" s="36">
        <v>9105836</v>
      </c>
      <c r="J43" s="40">
        <v>771147</v>
      </c>
      <c r="K43" s="36">
        <v>454447</v>
      </c>
      <c r="L43" s="40">
        <v>276048</v>
      </c>
      <c r="M43" s="36">
        <v>2754265</v>
      </c>
      <c r="N43" s="40">
        <v>332803</v>
      </c>
      <c r="O43" s="36">
        <v>1791133</v>
      </c>
      <c r="P43" s="55">
        <v>346864</v>
      </c>
      <c r="Q43" s="38">
        <v>893772</v>
      </c>
      <c r="S43" s="48"/>
      <c r="W43" s="32"/>
    </row>
    <row r="44" spans="1:23" s="2" customFormat="1" ht="17.100000000000001" customHeight="1">
      <c r="A44" s="39">
        <v>2005</v>
      </c>
      <c r="B44" s="40">
        <v>19624355</v>
      </c>
      <c r="C44" s="36">
        <v>312824</v>
      </c>
      <c r="D44" s="40">
        <v>436047</v>
      </c>
      <c r="E44" s="36">
        <v>407523</v>
      </c>
      <c r="F44" s="40">
        <v>206753</v>
      </c>
      <c r="G44" s="36">
        <v>654332</v>
      </c>
      <c r="H44" s="40">
        <v>2246463</v>
      </c>
      <c r="I44" s="36">
        <v>8961896</v>
      </c>
      <c r="J44" s="40">
        <v>838190</v>
      </c>
      <c r="K44" s="36">
        <v>519023</v>
      </c>
      <c r="L44" s="40">
        <v>285993</v>
      </c>
      <c r="M44" s="36">
        <v>1776614</v>
      </c>
      <c r="N44" s="40">
        <v>374563</v>
      </c>
      <c r="O44" s="36">
        <v>1782924</v>
      </c>
      <c r="P44" s="55">
        <v>342256</v>
      </c>
      <c r="Q44" s="38">
        <v>1192706</v>
      </c>
      <c r="S44" s="48"/>
      <c r="W44" s="32"/>
    </row>
    <row r="45" spans="1:23" s="2" customFormat="1" ht="17.100000000000001" customHeight="1">
      <c r="A45" s="39">
        <v>2006</v>
      </c>
      <c r="B45" s="40">
        <v>19327648</v>
      </c>
      <c r="C45" s="36">
        <v>319092</v>
      </c>
      <c r="D45" s="40">
        <v>446023</v>
      </c>
      <c r="E45" s="36">
        <v>421106</v>
      </c>
      <c r="F45" s="40">
        <v>207704</v>
      </c>
      <c r="G45" s="36">
        <v>698796</v>
      </c>
      <c r="H45" s="40">
        <v>2341195</v>
      </c>
      <c r="I45" s="36">
        <v>8092365</v>
      </c>
      <c r="J45" s="40">
        <v>947899</v>
      </c>
      <c r="K45" s="36">
        <v>519005</v>
      </c>
      <c r="L45" s="40">
        <v>327132</v>
      </c>
      <c r="M45" s="36">
        <v>2044767</v>
      </c>
      <c r="N45" s="40">
        <v>543276</v>
      </c>
      <c r="O45" s="41">
        <v>1729330</v>
      </c>
      <c r="P45" s="55">
        <v>350966</v>
      </c>
      <c r="Q45" s="38">
        <v>1070168</v>
      </c>
      <c r="S45" s="48"/>
      <c r="W45" s="32"/>
    </row>
    <row r="46" spans="1:23" s="2" customFormat="1" ht="17.100000000000001" customHeight="1">
      <c r="A46" s="39">
        <v>2007</v>
      </c>
      <c r="B46" s="40">
        <v>19971061</v>
      </c>
      <c r="C46" s="36">
        <v>373452</v>
      </c>
      <c r="D46" s="40">
        <v>464985</v>
      </c>
      <c r="E46" s="36">
        <v>504321</v>
      </c>
      <c r="F46" s="40">
        <v>215686</v>
      </c>
      <c r="G46" s="36">
        <v>693923</v>
      </c>
      <c r="H46" s="40">
        <v>2474948</v>
      </c>
      <c r="I46" s="36">
        <v>8121699</v>
      </c>
      <c r="J46" s="40">
        <v>886148</v>
      </c>
      <c r="K46" s="41">
        <v>464485</v>
      </c>
      <c r="L46" s="45">
        <v>371468</v>
      </c>
      <c r="M46" s="41">
        <v>2501340</v>
      </c>
      <c r="N46" s="45">
        <v>540250</v>
      </c>
      <c r="O46" s="41">
        <v>1651690</v>
      </c>
      <c r="P46" s="55">
        <v>362826</v>
      </c>
      <c r="Q46" s="38">
        <v>1248945</v>
      </c>
      <c r="S46" s="48"/>
      <c r="W46" s="32"/>
    </row>
    <row r="47" spans="1:23" s="2" customFormat="1" ht="17.100000000000001" customHeight="1">
      <c r="A47" s="39">
        <v>2008</v>
      </c>
      <c r="B47" s="40">
        <v>17815871</v>
      </c>
      <c r="C47" s="36">
        <v>364553</v>
      </c>
      <c r="D47" s="40">
        <v>423043</v>
      </c>
      <c r="E47" s="36">
        <v>513700</v>
      </c>
      <c r="F47" s="40">
        <v>202896</v>
      </c>
      <c r="G47" s="36">
        <v>598595</v>
      </c>
      <c r="H47" s="40">
        <v>2325472</v>
      </c>
      <c r="I47" s="36">
        <v>5827705</v>
      </c>
      <c r="J47" s="40">
        <v>950486</v>
      </c>
      <c r="K47" s="41">
        <v>552147</v>
      </c>
      <c r="L47" s="45">
        <v>320872</v>
      </c>
      <c r="M47" s="41">
        <v>2561435</v>
      </c>
      <c r="N47" s="45">
        <v>486277</v>
      </c>
      <c r="O47" s="41">
        <v>1647501</v>
      </c>
      <c r="P47" s="45">
        <v>376204</v>
      </c>
      <c r="Q47" s="38">
        <v>1260172</v>
      </c>
      <c r="S47" s="48"/>
      <c r="W47" s="32"/>
    </row>
    <row r="48" spans="1:23" s="2" customFormat="1" ht="17.100000000000001" customHeight="1">
      <c r="A48" s="39">
        <v>2009</v>
      </c>
      <c r="B48" s="40">
        <v>13889306</v>
      </c>
      <c r="C48" s="36">
        <v>182139</v>
      </c>
      <c r="D48" s="40">
        <v>228196</v>
      </c>
      <c r="E48" s="36">
        <v>245334</v>
      </c>
      <c r="F48" s="40">
        <v>90679</v>
      </c>
      <c r="G48" s="36">
        <v>357390</v>
      </c>
      <c r="H48" s="40">
        <v>1204952</v>
      </c>
      <c r="I48" s="36">
        <v>4182058</v>
      </c>
      <c r="J48" s="40">
        <v>618176</v>
      </c>
      <c r="K48" s="41">
        <v>507833</v>
      </c>
      <c r="L48" s="45">
        <v>125747</v>
      </c>
      <c r="M48" s="41">
        <v>3407163</v>
      </c>
      <c r="N48" s="45">
        <v>466330</v>
      </c>
      <c r="O48" s="41">
        <v>1071896</v>
      </c>
      <c r="P48" s="45">
        <v>354509</v>
      </c>
      <c r="Q48" s="38">
        <v>890078</v>
      </c>
      <c r="S48" s="48"/>
      <c r="W48" s="32"/>
    </row>
    <row r="49" spans="1:31" s="2" customFormat="1" ht="17.100000000000001" customHeight="1">
      <c r="A49" s="39">
        <v>2010</v>
      </c>
      <c r="B49" s="40">
        <v>19335399</v>
      </c>
      <c r="C49" s="36">
        <v>265017</v>
      </c>
      <c r="D49" s="40">
        <v>305250</v>
      </c>
      <c r="E49" s="36">
        <v>353576</v>
      </c>
      <c r="F49" s="40">
        <v>123019</v>
      </c>
      <c r="G49" s="36">
        <v>474387</v>
      </c>
      <c r="H49" s="40">
        <v>1686975</v>
      </c>
      <c r="I49" s="36">
        <v>6114200</v>
      </c>
      <c r="J49" s="40">
        <v>958956</v>
      </c>
      <c r="K49" s="41">
        <v>699211</v>
      </c>
      <c r="L49" s="45">
        <v>194882</v>
      </c>
      <c r="M49" s="41">
        <v>4367678</v>
      </c>
      <c r="N49" s="45">
        <v>725531</v>
      </c>
      <c r="O49" s="41">
        <v>1318513</v>
      </c>
      <c r="P49" s="45">
        <v>405535</v>
      </c>
      <c r="Q49" s="38">
        <v>1439840</v>
      </c>
      <c r="S49" s="48"/>
    </row>
    <row r="50" spans="1:31" s="2" customFormat="1" ht="17.100000000000001" customHeight="1">
      <c r="A50" s="39">
        <v>2011</v>
      </c>
      <c r="B50" s="40">
        <v>20195933</v>
      </c>
      <c r="C50" s="36">
        <v>304742</v>
      </c>
      <c r="D50" s="54">
        <v>363858</v>
      </c>
      <c r="E50" s="49">
        <v>429661</v>
      </c>
      <c r="F50" s="40">
        <v>120189</v>
      </c>
      <c r="G50" s="36">
        <v>534261</v>
      </c>
      <c r="H50" s="40">
        <v>1920859</v>
      </c>
      <c r="I50" s="36">
        <v>6830583</v>
      </c>
      <c r="J50" s="40">
        <v>1023970</v>
      </c>
      <c r="K50" s="41">
        <v>786889</v>
      </c>
      <c r="L50" s="45">
        <v>246058</v>
      </c>
      <c r="M50" s="41">
        <v>3933550</v>
      </c>
      <c r="N50" s="45">
        <v>887267</v>
      </c>
      <c r="O50" s="41">
        <v>1240105</v>
      </c>
      <c r="P50" s="45">
        <v>435477</v>
      </c>
      <c r="Q50" s="38">
        <v>1321878</v>
      </c>
      <c r="S50" s="48"/>
    </row>
    <row r="51" spans="1:31" s="2" customFormat="1" ht="17.100000000000001" customHeight="1">
      <c r="A51" s="39">
        <v>2012</v>
      </c>
      <c r="B51" s="40">
        <v>21280089</v>
      </c>
      <c r="C51" s="36">
        <v>274951</v>
      </c>
      <c r="D51" s="54">
        <v>327689</v>
      </c>
      <c r="E51" s="49">
        <v>409012</v>
      </c>
      <c r="F51" s="40">
        <v>112039</v>
      </c>
      <c r="G51" s="36">
        <v>439499</v>
      </c>
      <c r="H51" s="40">
        <v>1726023</v>
      </c>
      <c r="I51" s="36">
        <v>7651385</v>
      </c>
      <c r="J51" s="40">
        <v>1191807</v>
      </c>
      <c r="K51" s="41">
        <v>639518</v>
      </c>
      <c r="L51" s="45">
        <v>263016</v>
      </c>
      <c r="M51" s="41">
        <v>3748150</v>
      </c>
      <c r="N51" s="45">
        <v>878473</v>
      </c>
      <c r="O51" s="41">
        <v>1388574</v>
      </c>
      <c r="P51" s="45">
        <v>394677</v>
      </c>
      <c r="Q51" s="38">
        <v>1934620</v>
      </c>
      <c r="S51" s="48"/>
      <c r="T51" s="24"/>
      <c r="U51" s="24"/>
      <c r="V51" s="24"/>
    </row>
    <row r="52" spans="1:31" s="2" customFormat="1" ht="17.100000000000001" customHeight="1">
      <c r="A52" s="39">
        <v>2013</v>
      </c>
      <c r="B52" s="40">
        <v>21935119</v>
      </c>
      <c r="C52" s="36">
        <v>269741</v>
      </c>
      <c r="D52" s="54">
        <v>318796</v>
      </c>
      <c r="E52" s="49">
        <v>437418</v>
      </c>
      <c r="F52" s="40">
        <v>88110</v>
      </c>
      <c r="G52" s="36">
        <v>408670</v>
      </c>
      <c r="H52" s="40">
        <v>1685704</v>
      </c>
      <c r="I52" s="36">
        <v>8114112</v>
      </c>
      <c r="J52" s="40">
        <v>1282562</v>
      </c>
      <c r="K52" s="41">
        <v>758457</v>
      </c>
      <c r="L52" s="45">
        <v>264667</v>
      </c>
      <c r="M52" s="41">
        <v>4032656</v>
      </c>
      <c r="N52" s="45">
        <v>742731</v>
      </c>
      <c r="O52" s="41">
        <v>1440858</v>
      </c>
      <c r="P52" s="45">
        <v>398825</v>
      </c>
      <c r="Q52" s="38">
        <v>1815135</v>
      </c>
      <c r="S52" s="48"/>
      <c r="T52" s="24"/>
      <c r="U52" s="24"/>
      <c r="V52" s="24"/>
    </row>
    <row r="53" spans="1:31" s="2" customFormat="1" ht="17.100000000000001" customHeight="1">
      <c r="A53" s="39">
        <v>2014</v>
      </c>
      <c r="B53" s="40">
        <v>22307413</v>
      </c>
      <c r="C53" s="36">
        <v>296547</v>
      </c>
      <c r="D53" s="54">
        <v>347122</v>
      </c>
      <c r="E53" s="49">
        <v>447312</v>
      </c>
      <c r="F53" s="40">
        <v>70731</v>
      </c>
      <c r="G53" s="36">
        <v>504636</v>
      </c>
      <c r="H53" s="40">
        <v>1822711</v>
      </c>
      <c r="I53" s="36">
        <v>8890903</v>
      </c>
      <c r="J53" s="40">
        <v>1452676</v>
      </c>
      <c r="K53" s="41">
        <v>644072</v>
      </c>
      <c r="L53" s="45">
        <v>204272</v>
      </c>
      <c r="M53" s="41">
        <v>3803095</v>
      </c>
      <c r="N53" s="45">
        <v>682672</v>
      </c>
      <c r="O53" s="41">
        <v>1497595</v>
      </c>
      <c r="P53" s="45">
        <v>400816</v>
      </c>
      <c r="Q53" s="38">
        <v>1585820</v>
      </c>
      <c r="S53" s="48"/>
      <c r="T53" s="24"/>
      <c r="U53" s="24"/>
      <c r="V53" s="24"/>
    </row>
    <row r="54" spans="1:31" s="2" customFormat="1" ht="17.100000000000001" customHeight="1">
      <c r="A54" s="39">
        <v>2015</v>
      </c>
      <c r="B54" s="40">
        <v>22592023</v>
      </c>
      <c r="C54" s="36">
        <v>351084</v>
      </c>
      <c r="D54" s="54">
        <v>453456</v>
      </c>
      <c r="E54" s="49">
        <v>478226</v>
      </c>
      <c r="F54" s="40">
        <v>94479</v>
      </c>
      <c r="G54" s="36">
        <v>514221</v>
      </c>
      <c r="H54" s="40">
        <v>2051283</v>
      </c>
      <c r="I54" s="36">
        <v>9340338</v>
      </c>
      <c r="J54" s="40">
        <v>1597164</v>
      </c>
      <c r="K54" s="41">
        <v>411781</v>
      </c>
      <c r="L54" s="45">
        <v>162153</v>
      </c>
      <c r="M54" s="41">
        <v>3423899</v>
      </c>
      <c r="N54" s="45">
        <v>748911</v>
      </c>
      <c r="O54" s="41">
        <v>1447516</v>
      </c>
      <c r="P54" s="45">
        <v>420849</v>
      </c>
      <c r="Q54" s="38">
        <v>1609086</v>
      </c>
      <c r="S54" s="48"/>
      <c r="T54" s="24"/>
      <c r="U54" s="24"/>
      <c r="V54" s="24"/>
    </row>
    <row r="55" spans="1:31" s="2" customFormat="1" ht="17.100000000000001" customHeight="1">
      <c r="A55" s="39">
        <v>2016</v>
      </c>
      <c r="B55" s="40">
        <v>23243311</v>
      </c>
      <c r="C55" s="36">
        <v>390334</v>
      </c>
      <c r="D55" s="54">
        <v>504809</v>
      </c>
      <c r="E55" s="49">
        <v>464154</v>
      </c>
      <c r="F55" s="40">
        <v>93924</v>
      </c>
      <c r="G55" s="36">
        <v>531805</v>
      </c>
      <c r="H55" s="40">
        <v>2152612</v>
      </c>
      <c r="I55" s="36">
        <v>9831143</v>
      </c>
      <c r="J55" s="40">
        <v>1607187</v>
      </c>
      <c r="K55" s="41">
        <v>377890</v>
      </c>
      <c r="L55" s="45">
        <v>179234</v>
      </c>
      <c r="M55" s="41">
        <v>3698050</v>
      </c>
      <c r="N55" s="45">
        <v>811993</v>
      </c>
      <c r="O55" s="41">
        <v>1330816</v>
      </c>
      <c r="P55" s="45">
        <v>368518</v>
      </c>
      <c r="Q55" s="38">
        <v>1545100</v>
      </c>
      <c r="S55" s="48"/>
      <c r="T55" s="24"/>
      <c r="U55" s="24"/>
      <c r="V55" s="24"/>
    </row>
    <row r="56" spans="1:31" s="2" customFormat="1" ht="17.100000000000001" customHeight="1">
      <c r="A56" s="39">
        <v>2017</v>
      </c>
      <c r="B56" s="76">
        <v>24481329</v>
      </c>
      <c r="C56" s="76">
        <v>399568</v>
      </c>
      <c r="D56" s="77">
        <v>530980</v>
      </c>
      <c r="E56" s="78">
        <v>424683</v>
      </c>
      <c r="F56" s="76">
        <v>78219</v>
      </c>
      <c r="G56" s="76">
        <v>556843</v>
      </c>
      <c r="H56" s="76">
        <v>2159852</v>
      </c>
      <c r="I56" s="76">
        <v>9599724</v>
      </c>
      <c r="J56" s="76">
        <v>2170275</v>
      </c>
      <c r="K56" s="79">
        <v>429359</v>
      </c>
      <c r="L56" s="79">
        <v>202892</v>
      </c>
      <c r="M56" s="79">
        <v>4208747</v>
      </c>
      <c r="N56" s="79">
        <v>830904</v>
      </c>
      <c r="O56" s="79">
        <v>1342838</v>
      </c>
      <c r="P56" s="79">
        <v>379514</v>
      </c>
      <c r="Q56" s="79">
        <v>1612693</v>
      </c>
      <c r="S56" s="48"/>
      <c r="T56" s="24"/>
      <c r="U56" s="24"/>
      <c r="V56" s="24"/>
    </row>
    <row r="57" spans="1:31" s="2" customFormat="1" ht="17.100000000000001" customHeight="1">
      <c r="A57" s="39">
        <v>2018</v>
      </c>
      <c r="B57" s="76">
        <v>25813114</v>
      </c>
      <c r="C57" s="76">
        <v>388891</v>
      </c>
      <c r="D57" s="77">
        <v>544190</v>
      </c>
      <c r="E57" s="78">
        <v>433800</v>
      </c>
      <c r="F57" s="76">
        <v>84888</v>
      </c>
      <c r="G57" s="76">
        <v>552169</v>
      </c>
      <c r="H57" s="76">
        <v>2196508</v>
      </c>
      <c r="I57" s="76">
        <v>9882645</v>
      </c>
      <c r="J57" s="76">
        <v>2519758</v>
      </c>
      <c r="K57" s="79">
        <v>493051</v>
      </c>
      <c r="L57" s="79">
        <v>204799</v>
      </c>
      <c r="M57" s="79">
        <v>4279773</v>
      </c>
      <c r="N57" s="79">
        <v>1109679</v>
      </c>
      <c r="O57" s="79">
        <v>1370308</v>
      </c>
      <c r="P57" s="79">
        <v>367104</v>
      </c>
      <c r="Q57" s="79">
        <v>1783907</v>
      </c>
      <c r="S57" s="48"/>
      <c r="T57" s="24"/>
      <c r="U57" s="24"/>
      <c r="V57" s="24"/>
    </row>
    <row r="58" spans="1:31" s="2" customFormat="1" ht="17.100000000000001" customHeight="1">
      <c r="A58" s="42">
        <v>2019</v>
      </c>
      <c r="B58" s="69">
        <v>25380344</v>
      </c>
      <c r="C58" s="69">
        <v>372819</v>
      </c>
      <c r="D58" s="80">
        <v>577802</v>
      </c>
      <c r="E58" s="70">
        <v>412600</v>
      </c>
      <c r="F58" s="69">
        <v>78270</v>
      </c>
      <c r="G58" s="69">
        <v>574341</v>
      </c>
      <c r="H58" s="69">
        <v>2208962</v>
      </c>
      <c r="I58" s="69">
        <v>9817171</v>
      </c>
      <c r="J58" s="69">
        <v>2606959</v>
      </c>
      <c r="K58" s="71">
        <v>496498</v>
      </c>
      <c r="L58" s="71">
        <v>196190</v>
      </c>
      <c r="M58" s="71">
        <v>4360472</v>
      </c>
      <c r="N58" s="71">
        <v>892656</v>
      </c>
      <c r="O58" s="71">
        <v>1355538</v>
      </c>
      <c r="P58" s="71">
        <v>338027</v>
      </c>
      <c r="Q58" s="71">
        <v>1703484</v>
      </c>
      <c r="S58" s="48"/>
      <c r="T58" s="24"/>
      <c r="U58" s="24"/>
      <c r="V58" s="24"/>
    </row>
    <row r="59" spans="1:31" s="2" customFormat="1" ht="7.7" customHeight="1">
      <c r="A59" s="44"/>
      <c r="B59" s="40"/>
      <c r="C59" s="40"/>
      <c r="D59" s="40"/>
      <c r="E59" s="40"/>
      <c r="F59" s="40"/>
      <c r="G59" s="40"/>
      <c r="H59" s="40"/>
      <c r="I59" s="40"/>
      <c r="J59" s="40"/>
      <c r="K59" s="45"/>
      <c r="L59" s="45"/>
      <c r="M59" s="45"/>
      <c r="N59" s="45"/>
      <c r="O59" s="45"/>
      <c r="P59" s="45"/>
      <c r="Q59" s="46"/>
      <c r="S59" s="24"/>
      <c r="T59" s="24"/>
      <c r="U59" s="24"/>
      <c r="V59" s="24"/>
    </row>
    <row r="60" spans="1:31" s="2" customFormat="1" ht="17.100000000000001" customHeight="1">
      <c r="A60" s="72" t="s">
        <v>45</v>
      </c>
      <c r="B60" s="73">
        <f>(B58-B49)/B49*100</f>
        <v>31.263616540832693</v>
      </c>
      <c r="C60" s="73">
        <f t="shared" ref="C60:Q60" si="0">(C58-C49)/C49*100</f>
        <v>40.677390507024079</v>
      </c>
      <c r="D60" s="73">
        <f t="shared" si="0"/>
        <v>89.288124488124481</v>
      </c>
      <c r="E60" s="73">
        <f t="shared" si="0"/>
        <v>16.693440731271352</v>
      </c>
      <c r="F60" s="73">
        <f t="shared" si="0"/>
        <v>-36.375681805249592</v>
      </c>
      <c r="G60" s="73">
        <f t="shared" si="0"/>
        <v>21.070138937196845</v>
      </c>
      <c r="H60" s="73">
        <f t="shared" si="0"/>
        <v>30.942189421894216</v>
      </c>
      <c r="I60" s="73">
        <f t="shared" si="0"/>
        <v>60.563458833535044</v>
      </c>
      <c r="J60" s="73">
        <f t="shared" si="0"/>
        <v>171.85387025056414</v>
      </c>
      <c r="K60" s="73">
        <f t="shared" si="0"/>
        <v>-28.991677762506598</v>
      </c>
      <c r="L60" s="73">
        <f t="shared" si="0"/>
        <v>0.67117537792099835</v>
      </c>
      <c r="M60" s="73">
        <f t="shared" si="0"/>
        <v>-0.1649846898054298</v>
      </c>
      <c r="N60" s="73">
        <f t="shared" si="0"/>
        <v>23.034853093803022</v>
      </c>
      <c r="O60" s="73">
        <f t="shared" si="0"/>
        <v>2.8080875956475211</v>
      </c>
      <c r="P60" s="73">
        <f t="shared" si="0"/>
        <v>-16.646651953592169</v>
      </c>
      <c r="Q60" s="73">
        <f t="shared" si="0"/>
        <v>18.310645627291922</v>
      </c>
      <c r="S60" s="74"/>
      <c r="T60" s="74"/>
      <c r="U60" s="74"/>
      <c r="V60" s="74"/>
    </row>
    <row r="61" spans="1:31" s="2" customFormat="1" ht="17.100000000000001" customHeight="1">
      <c r="A61" s="75" t="s">
        <v>46</v>
      </c>
      <c r="B61" s="73">
        <f>(B58-B57)/B57*100</f>
        <v>-1.6765509190406085</v>
      </c>
      <c r="C61" s="73">
        <f t="shared" ref="C61:Q61" si="1">(C58-C57)/C57*100</f>
        <v>-4.1327775649217902</v>
      </c>
      <c r="D61" s="73">
        <f t="shared" si="1"/>
        <v>6.1765192304158472</v>
      </c>
      <c r="E61" s="73">
        <f t="shared" si="1"/>
        <v>-4.8870447210696177</v>
      </c>
      <c r="F61" s="73">
        <f t="shared" si="1"/>
        <v>-7.7961549335595137</v>
      </c>
      <c r="G61" s="73">
        <f t="shared" si="1"/>
        <v>4.0154373027098584</v>
      </c>
      <c r="H61" s="73">
        <f t="shared" si="1"/>
        <v>0.56699087824856553</v>
      </c>
      <c r="I61" s="73">
        <f t="shared" si="1"/>
        <v>-0.66251494412680012</v>
      </c>
      <c r="J61" s="73">
        <f t="shared" si="1"/>
        <v>3.4606894789102762</v>
      </c>
      <c r="K61" s="73">
        <f t="shared" si="1"/>
        <v>0.69911631859584511</v>
      </c>
      <c r="L61" s="73">
        <f t="shared" si="1"/>
        <v>-4.2036338068056978</v>
      </c>
      <c r="M61" s="73">
        <f t="shared" si="1"/>
        <v>1.8855906610000108</v>
      </c>
      <c r="N61" s="73">
        <f t="shared" si="1"/>
        <v>-19.55727737480839</v>
      </c>
      <c r="O61" s="73">
        <f t="shared" si="1"/>
        <v>-1.0778598680004787</v>
      </c>
      <c r="P61" s="73">
        <f t="shared" si="1"/>
        <v>-7.9206437412831248</v>
      </c>
      <c r="Q61" s="73">
        <f t="shared" si="1"/>
        <v>-4.5082507103789604</v>
      </c>
      <c r="S61" s="74"/>
      <c r="T61" s="74"/>
      <c r="U61" s="74"/>
      <c r="V61" s="74"/>
    </row>
    <row r="62" spans="1:31" s="2" customFormat="1" ht="17.100000000000001" customHeight="1">
      <c r="A62" s="30" t="s">
        <v>33</v>
      </c>
      <c r="B62" s="21"/>
      <c r="C62" s="22"/>
      <c r="D62" s="22"/>
      <c r="E62" s="23"/>
      <c r="F62" s="22"/>
      <c r="G62" s="22"/>
      <c r="H62" s="21"/>
      <c r="I62" s="21"/>
      <c r="J62" s="21"/>
      <c r="K62" s="22"/>
      <c r="L62" s="22"/>
      <c r="M62" s="22"/>
      <c r="N62" s="22"/>
      <c r="O62" s="22"/>
      <c r="P62" s="22"/>
      <c r="Q62" s="25" t="s">
        <v>32</v>
      </c>
      <c r="R62" s="14"/>
      <c r="S62" s="15"/>
      <c r="T62" s="15"/>
      <c r="U62" s="15"/>
      <c r="V62" s="15"/>
      <c r="W62" s="15"/>
      <c r="X62" s="4"/>
      <c r="Y62" s="4"/>
      <c r="Z62" s="4"/>
      <c r="AA62" s="4"/>
      <c r="AB62" s="4"/>
      <c r="AC62" s="4"/>
      <c r="AD62" s="4"/>
      <c r="AE62" s="4"/>
    </row>
    <row r="63" spans="1:31" s="4" customFormat="1" ht="26.45" customHeight="1">
      <c r="A63" s="94" t="s">
        <v>35</v>
      </c>
      <c r="B63" s="95"/>
      <c r="C63" s="95"/>
      <c r="D63" s="95"/>
      <c r="E63" s="95"/>
      <c r="F63" s="95"/>
      <c r="G63" s="95"/>
      <c r="H63" s="95"/>
      <c r="I63" s="95"/>
      <c r="J63" s="95"/>
      <c r="K63" s="95"/>
      <c r="L63" s="95"/>
      <c r="M63" s="95"/>
      <c r="N63" s="3"/>
      <c r="O63" s="3"/>
      <c r="R63" s="5"/>
    </row>
    <row r="64" spans="1:31" s="4" customFormat="1" ht="15">
      <c r="A64" s="7" t="s">
        <v>29</v>
      </c>
      <c r="B64" s="3"/>
      <c r="C64" s="3"/>
      <c r="D64" s="3"/>
      <c r="E64" s="3"/>
      <c r="F64" s="3"/>
      <c r="G64" s="43" t="s">
        <v>36</v>
      </c>
      <c r="H64" s="6"/>
      <c r="I64" s="6"/>
      <c r="J64" s="6"/>
      <c r="K64" s="9" t="s">
        <v>37</v>
      </c>
      <c r="L64" s="3"/>
      <c r="M64" s="3"/>
      <c r="N64" s="3"/>
      <c r="O64" s="3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</row>
    <row r="65" spans="1:17" ht="15">
      <c r="A65" s="9" t="s">
        <v>30</v>
      </c>
    </row>
    <row r="67" spans="1:17" s="50" customFormat="1" ht="17.100000000000001" customHeight="1">
      <c r="P67" s="51"/>
      <c r="Q67" s="51"/>
    </row>
    <row r="68" spans="1:17" ht="17.100000000000001" customHeight="1">
      <c r="A68" s="50"/>
      <c r="B68" s="52"/>
      <c r="C68" s="52"/>
      <c r="D68" s="52"/>
      <c r="E68" s="52"/>
      <c r="F68" s="52"/>
      <c r="G68" s="52"/>
      <c r="H68" s="52"/>
      <c r="I68" s="52"/>
      <c r="J68" s="52"/>
      <c r="K68" s="47"/>
      <c r="L68" s="47"/>
      <c r="M68" s="47"/>
      <c r="N68" s="47"/>
      <c r="O68" s="47"/>
      <c r="P68" s="47"/>
      <c r="Q68" s="47"/>
    </row>
  </sheetData>
  <mergeCells count="3">
    <mergeCell ref="A63:M63"/>
    <mergeCell ref="A2:Q2"/>
    <mergeCell ref="A3:Q3"/>
  </mergeCells>
  <phoneticPr fontId="21" type="noConversion"/>
  <pageMargins left="0.39370078740157483" right="0.31496062992125984" top="0.39370078740157483" bottom="0.62992125984251968" header="0.23622047244094491" footer="0.15748031496062992"/>
  <pageSetup paperSize="9" scale="80" orientation="landscape" r:id="rId1"/>
  <headerFooter>
    <oddFooter>&amp;L&amp;"Trebuchet MS,Grassetto"&amp;10Statistiche estere - PRODUZIONE MONDIALE
Automobile in cifre&amp;C&amp;"Trebuchet MS,Normale"&amp;9&amp;P/&amp;N&amp;R&amp;"Trebuchet MS,Grassetto"&amp;10ANFIA - Studi &amp; Statistiche</oddFooter>
  </headerFooter>
  <rowBreaks count="1" manualBreakCount="1">
    <brk id="48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38"/>
  <sheetViews>
    <sheetView showGridLines="0" topLeftCell="A22" zoomScaleNormal="100" workbookViewId="0">
      <selection activeCell="C38" sqref="C38"/>
    </sheetView>
  </sheetViews>
  <sheetFormatPr defaultColWidth="8.85546875" defaultRowHeight="15"/>
  <cols>
    <col min="1" max="1" width="9.42578125" style="82" bestFit="1" customWidth="1"/>
    <col min="2" max="2" width="14.28515625" style="82" bestFit="1" customWidth="1"/>
    <col min="3" max="3" width="8.85546875" style="82"/>
    <col min="4" max="4" width="12.5703125" style="82" bestFit="1" customWidth="1"/>
    <col min="5" max="16384" width="8.85546875" style="82"/>
  </cols>
  <sheetData>
    <row r="1" spans="1:4">
      <c r="A1" s="81" t="s">
        <v>40</v>
      </c>
    </row>
    <row r="2" spans="1:4" ht="16.5">
      <c r="A2" s="82">
        <v>1960</v>
      </c>
      <c r="B2" s="83">
        <f>'9.Paesi_produttori_VI'!B7/1000000</f>
        <v>3.0131830000000002</v>
      </c>
      <c r="D2" s="40"/>
    </row>
    <row r="3" spans="1:4" ht="16.5">
      <c r="A3" s="82">
        <v>1970</v>
      </c>
      <c r="B3" s="83">
        <f>'9.Paesi_produttori_VI'!B9/1000000</f>
        <v>6.3467380000000002</v>
      </c>
      <c r="D3" s="40"/>
    </row>
    <row r="4" spans="1:4" ht="16.5">
      <c r="A4" s="82">
        <v>1980</v>
      </c>
      <c r="B4" s="83">
        <f>'9.Paesi_produttori_VI'!B19/1000000</f>
        <v>9.5571509999999993</v>
      </c>
      <c r="D4" s="40"/>
    </row>
    <row r="5" spans="1:4" ht="16.5">
      <c r="A5" s="82">
        <v>1990</v>
      </c>
      <c r="B5" s="83">
        <f>'9.Paesi_produttori_VI'!B29/1000000</f>
        <v>12.325319</v>
      </c>
      <c r="D5" s="40"/>
    </row>
    <row r="6" spans="1:4" ht="16.5">
      <c r="A6" s="82">
        <v>2000</v>
      </c>
      <c r="B6" s="83">
        <f>'9.Paesi_produttori_VI'!B39/1000000</f>
        <v>17.34076</v>
      </c>
      <c r="D6" s="40"/>
    </row>
    <row r="7" spans="1:4" ht="16.5">
      <c r="A7" s="82">
        <v>2005</v>
      </c>
      <c r="B7" s="83">
        <f>'9.Paesi_produttori_VI'!B44/1000000</f>
        <v>19.624355000000001</v>
      </c>
      <c r="D7" s="40"/>
    </row>
    <row r="8" spans="1:4" ht="16.5">
      <c r="A8" s="82">
        <v>2007</v>
      </c>
      <c r="B8" s="91">
        <v>19.971060999999999</v>
      </c>
      <c r="D8" s="40"/>
    </row>
    <row r="9" spans="1:4" ht="16.5">
      <c r="A9" s="82">
        <v>2008</v>
      </c>
      <c r="B9" s="91">
        <v>17.815871000000001</v>
      </c>
      <c r="D9" s="40"/>
    </row>
    <row r="10" spans="1:4" ht="16.5">
      <c r="A10" s="82">
        <v>2009</v>
      </c>
      <c r="B10" s="91">
        <v>13.889305999999999</v>
      </c>
      <c r="D10" s="40"/>
    </row>
    <row r="11" spans="1:4" ht="16.5">
      <c r="A11" s="82">
        <v>2010</v>
      </c>
      <c r="B11" s="91">
        <f>'9.Paesi_produttori_VI'!B49/1000000</f>
        <v>19.335398999999999</v>
      </c>
      <c r="D11" s="40"/>
    </row>
    <row r="12" spans="1:4" ht="16.5">
      <c r="A12" s="82">
        <v>2011</v>
      </c>
      <c r="B12" s="91">
        <f>'9.Paesi_produttori_VI'!B50/1000000</f>
        <v>20.195933</v>
      </c>
      <c r="D12" s="92"/>
    </row>
    <row r="13" spans="1:4" ht="16.5">
      <c r="A13" s="82">
        <v>2012</v>
      </c>
      <c r="B13" s="91">
        <f>'9.Paesi_produttori_VI'!B51/1000000</f>
        <v>21.280089</v>
      </c>
      <c r="D13" s="92"/>
    </row>
    <row r="14" spans="1:4">
      <c r="A14" s="82">
        <v>2013</v>
      </c>
      <c r="B14" s="91">
        <f>'9.Paesi_produttori_VI'!B52/1000000</f>
        <v>21.935119</v>
      </c>
      <c r="D14" s="93"/>
    </row>
    <row r="15" spans="1:4">
      <c r="A15" s="82">
        <v>2014</v>
      </c>
      <c r="B15" s="91">
        <f>'9.Paesi_produttori_VI'!B53/1000000</f>
        <v>22.307413</v>
      </c>
    </row>
    <row r="16" spans="1:4">
      <c r="A16" s="82">
        <v>2015</v>
      </c>
      <c r="B16" s="91">
        <f>'9.Paesi_produttori_VI'!B54/1000000</f>
        <v>22.592023000000001</v>
      </c>
    </row>
    <row r="17" spans="1:5">
      <c r="A17" s="82">
        <v>2016</v>
      </c>
      <c r="B17" s="91">
        <f>'9.Paesi_produttori_VI'!B55/1000000</f>
        <v>23.243310999999999</v>
      </c>
    </row>
    <row r="18" spans="1:5">
      <c r="A18" s="82">
        <v>2017</v>
      </c>
      <c r="B18" s="91">
        <f>'9.Paesi_produttori_VI'!B56/1000000</f>
        <v>24.481328999999999</v>
      </c>
    </row>
    <row r="19" spans="1:5">
      <c r="A19" s="82">
        <v>2018</v>
      </c>
      <c r="B19" s="91">
        <f>'9.Paesi_produttori_VI'!B57/1000000</f>
        <v>25.813113999999999</v>
      </c>
    </row>
    <row r="20" spans="1:5">
      <c r="A20" s="82">
        <v>2019</v>
      </c>
      <c r="B20" s="91">
        <f>'9.Paesi_produttori_VI'!B58/1000000</f>
        <v>25.380344000000001</v>
      </c>
    </row>
    <row r="21" spans="1:5">
      <c r="A21" s="82" t="s">
        <v>41</v>
      </c>
      <c r="B21" s="84">
        <f>(B20/B11)^(1/9)-1</f>
        <v>3.0687838685552915E-2</v>
      </c>
    </row>
    <row r="23" spans="1:5">
      <c r="A23" s="81" t="s">
        <v>42</v>
      </c>
    </row>
    <row r="24" spans="1:5" ht="16.5">
      <c r="A24" s="85"/>
      <c r="B24" s="86" t="s">
        <v>25</v>
      </c>
      <c r="C24" s="86" t="s">
        <v>26</v>
      </c>
      <c r="D24" s="86" t="s">
        <v>27</v>
      </c>
      <c r="E24" s="86" t="s">
        <v>28</v>
      </c>
    </row>
    <row r="25" spans="1:5" ht="16.5">
      <c r="A25" s="89">
        <v>2005</v>
      </c>
      <c r="B25" s="88">
        <f>(+'9.Paesi_produttori_VI'!K44+'9.Paesi_produttori_VI'!L44+'9.Paesi_produttori_VI'!M44+'9.Paesi_produttori_VI'!N44)/1000000</f>
        <v>2.9561929999999998</v>
      </c>
      <c r="C25" s="88">
        <f>+'9.Paesi_produttori_VI'!O44/1000000</f>
        <v>1.782924</v>
      </c>
      <c r="D25" s="88">
        <f>+'9.Paesi_produttori_VI'!I44/1000000</f>
        <v>8.9618959999999994</v>
      </c>
      <c r="E25" s="88">
        <f>+'9.Paesi_produttori_VI'!H44/1000000</f>
        <v>2.2464629999999999</v>
      </c>
    </row>
    <row r="26" spans="1:5" ht="16.5">
      <c r="A26" s="89">
        <v>2007</v>
      </c>
      <c r="B26" s="88">
        <f>(+'9.Paesi_produttori_VI'!K46+'9.Paesi_produttori_VI'!L46+'9.Paesi_produttori_VI'!M46+'9.Paesi_produttori_VI'!N46)/1000000</f>
        <v>3.8775430000000002</v>
      </c>
      <c r="C26" s="88">
        <f>+'9.Paesi_produttori_VI'!O46/1000000</f>
        <v>1.6516900000000001</v>
      </c>
      <c r="D26" s="88">
        <f>+'9.Paesi_produttori_VI'!I46/1000000</f>
        <v>8.1216989999999996</v>
      </c>
      <c r="E26" s="88">
        <f>+'9.Paesi_produttori_VI'!H46/1000000</f>
        <v>2.4749479999999999</v>
      </c>
    </row>
    <row r="27" spans="1:5" ht="16.5">
      <c r="A27" s="89">
        <v>2008</v>
      </c>
      <c r="B27" s="88">
        <f>(+'9.Paesi_produttori_VI'!K47+'9.Paesi_produttori_VI'!L47+'9.Paesi_produttori_VI'!M47+'9.Paesi_produttori_VI'!N47)/1000000</f>
        <v>3.920731</v>
      </c>
      <c r="C27" s="88">
        <f>+'9.Paesi_produttori_VI'!O47/1000000</f>
        <v>1.6475010000000001</v>
      </c>
      <c r="D27" s="88">
        <f>+'9.Paesi_produttori_VI'!I47/1000000</f>
        <v>5.8277049999999999</v>
      </c>
      <c r="E27" s="88">
        <f>+'9.Paesi_produttori_VI'!H47/1000000</f>
        <v>2.325472</v>
      </c>
    </row>
    <row r="28" spans="1:5" ht="16.5">
      <c r="A28" s="89">
        <v>2009</v>
      </c>
      <c r="B28" s="88">
        <f>(+'9.Paesi_produttori_VI'!K48+'9.Paesi_produttori_VI'!L48+'9.Paesi_produttori_VI'!M48+'9.Paesi_produttori_VI'!N48)/1000000</f>
        <v>4.5070730000000001</v>
      </c>
      <c r="C28" s="88">
        <f>+'9.Paesi_produttori_VI'!O48/1000000</f>
        <v>1.071896</v>
      </c>
      <c r="D28" s="88">
        <f>+'9.Paesi_produttori_VI'!I48/1000000</f>
        <v>4.1820579999999996</v>
      </c>
      <c r="E28" s="88">
        <f>+'9.Paesi_produttori_VI'!H48/1000000</f>
        <v>1.204952</v>
      </c>
    </row>
    <row r="29" spans="1:5" ht="16.5">
      <c r="A29" s="89">
        <v>2010</v>
      </c>
      <c r="B29" s="88">
        <f>(+'9.Paesi_produttori_VI'!K49+'9.Paesi_produttori_VI'!L49+'9.Paesi_produttori_VI'!M49+'9.Paesi_produttori_VI'!N49)/1000000</f>
        <v>5.9873019999999997</v>
      </c>
      <c r="C29" s="88">
        <f>+'9.Paesi_produttori_VI'!O49/1000000</f>
        <v>1.318513</v>
      </c>
      <c r="D29" s="88">
        <f>+'9.Paesi_produttori_VI'!I49/1000000</f>
        <v>6.1142000000000003</v>
      </c>
      <c r="E29" s="88">
        <f>+'9.Paesi_produttori_VI'!H49/1000000</f>
        <v>1.6869749999999999</v>
      </c>
    </row>
    <row r="30" spans="1:5" ht="16.5">
      <c r="A30" s="89">
        <v>2011</v>
      </c>
      <c r="B30" s="88">
        <f>(+'9.Paesi_produttori_VI'!K50+'9.Paesi_produttori_VI'!L50+'9.Paesi_produttori_VI'!M50+'9.Paesi_produttori_VI'!N50)/1000000</f>
        <v>5.853764</v>
      </c>
      <c r="C30" s="88">
        <f>+'9.Paesi_produttori_VI'!O50/1000000</f>
        <v>1.240105</v>
      </c>
      <c r="D30" s="88">
        <f>+'9.Paesi_produttori_VI'!I50/1000000</f>
        <v>6.8305829999999998</v>
      </c>
      <c r="E30" s="88">
        <f>+'9.Paesi_produttori_VI'!H50/1000000</f>
        <v>1.9208590000000001</v>
      </c>
    </row>
    <row r="31" spans="1:5" ht="16.5">
      <c r="A31" s="89">
        <v>2012</v>
      </c>
      <c r="B31" s="88">
        <f>(+'9.Paesi_produttori_VI'!K51+'9.Paesi_produttori_VI'!L51+'9.Paesi_produttori_VI'!M51+'9.Paesi_produttori_VI'!N51)/1000000</f>
        <v>5.5291569999999997</v>
      </c>
      <c r="C31" s="88">
        <f>+'9.Paesi_produttori_VI'!O51/1000000</f>
        <v>1.388574</v>
      </c>
      <c r="D31" s="88">
        <f>+'9.Paesi_produttori_VI'!I51/1000000</f>
        <v>7.6513850000000003</v>
      </c>
      <c r="E31" s="88">
        <f>+'9.Paesi_produttori_VI'!H51/1000000</f>
        <v>1.7260230000000001</v>
      </c>
    </row>
    <row r="32" spans="1:5" ht="16.5">
      <c r="A32" s="90">
        <v>2013</v>
      </c>
      <c r="B32" s="88">
        <f>(+'9.Paesi_produttori_VI'!K52+'9.Paesi_produttori_VI'!L52+'9.Paesi_produttori_VI'!M52+'9.Paesi_produttori_VI'!N52)/1000000</f>
        <v>5.7985110000000004</v>
      </c>
      <c r="C32" s="88">
        <f>+'9.Paesi_produttori_VI'!O52/1000000</f>
        <v>1.440858</v>
      </c>
      <c r="D32" s="88">
        <f>+'9.Paesi_produttori_VI'!I52/1000000</f>
        <v>8.1141120000000004</v>
      </c>
      <c r="E32" s="88">
        <f>+'9.Paesi_produttori_VI'!H52/1000000</f>
        <v>1.6857040000000001</v>
      </c>
    </row>
    <row r="33" spans="1:5" ht="15.75">
      <c r="A33" s="87">
        <v>2014</v>
      </c>
      <c r="B33" s="88">
        <f>(+'9.Paesi_produttori_VI'!K53+'9.Paesi_produttori_VI'!L53+'9.Paesi_produttori_VI'!M53+'9.Paesi_produttori_VI'!N53)/1000000</f>
        <v>5.334111</v>
      </c>
      <c r="C33" s="88">
        <f>+'9.Paesi_produttori_VI'!O53/1000000</f>
        <v>1.497595</v>
      </c>
      <c r="D33" s="88">
        <f>+'9.Paesi_produttori_VI'!I53/1000000</f>
        <v>8.8909029999999998</v>
      </c>
      <c r="E33" s="88">
        <f>+'9.Paesi_produttori_VI'!H53/1000000</f>
        <v>1.822711</v>
      </c>
    </row>
    <row r="34" spans="1:5" ht="16.5">
      <c r="A34" s="89">
        <v>2015</v>
      </c>
      <c r="B34" s="88">
        <f>(+'9.Paesi_produttori_VI'!K54+'9.Paesi_produttori_VI'!L54+'9.Paesi_produttori_VI'!M54+'9.Paesi_produttori_VI'!N54)/1000000</f>
        <v>4.7467439999999996</v>
      </c>
      <c r="C34" s="88">
        <f>+'9.Paesi_produttori_VI'!O54/1000000</f>
        <v>1.447516</v>
      </c>
      <c r="D34" s="88">
        <f>+'9.Paesi_produttori_VI'!I54/1000000</f>
        <v>9.3403379999999991</v>
      </c>
      <c r="E34" s="88">
        <f>+'9.Paesi_produttori_VI'!H54/1000000</f>
        <v>2.0512830000000002</v>
      </c>
    </row>
    <row r="35" spans="1:5" ht="15.75">
      <c r="A35" s="82">
        <v>2016</v>
      </c>
      <c r="B35" s="88">
        <f>(+'9.Paesi_produttori_VI'!K55+'9.Paesi_produttori_VI'!L55+'9.Paesi_produttori_VI'!M55+'9.Paesi_produttori_VI'!N55)/1000000</f>
        <v>5.0671670000000004</v>
      </c>
      <c r="C35" s="88">
        <f>+'9.Paesi_produttori_VI'!O55/1000000</f>
        <v>1.330816</v>
      </c>
      <c r="D35" s="88">
        <f>+'9.Paesi_produttori_VI'!I55/1000000</f>
        <v>9.8311430000000009</v>
      </c>
      <c r="E35" s="88">
        <f>+'9.Paesi_produttori_VI'!H55/1000000</f>
        <v>2.152612</v>
      </c>
    </row>
    <row r="36" spans="1:5" ht="15.75">
      <c r="A36" s="82">
        <v>2017</v>
      </c>
      <c r="B36" s="88">
        <f>(+'9.Paesi_produttori_VI'!K56+'9.Paesi_produttori_VI'!L56+'9.Paesi_produttori_VI'!M56+'9.Paesi_produttori_VI'!N56)/1000000</f>
        <v>5.6719020000000002</v>
      </c>
      <c r="C36" s="88">
        <f>+'9.Paesi_produttori_VI'!O56/1000000</f>
        <v>1.342838</v>
      </c>
      <c r="D36" s="88">
        <f>+'9.Paesi_produttori_VI'!I56/1000000</f>
        <v>9.5997240000000001</v>
      </c>
      <c r="E36" s="88">
        <f>+'9.Paesi_produttori_VI'!H56/1000000</f>
        <v>2.1598519999999999</v>
      </c>
    </row>
    <row r="37" spans="1:5" ht="15.75">
      <c r="A37" s="82">
        <v>2018</v>
      </c>
      <c r="B37" s="88">
        <f>(+'9.Paesi_produttori_VI'!K57+'9.Paesi_produttori_VI'!L57+'9.Paesi_produttori_VI'!M57+'9.Paesi_produttori_VI'!N57)/1000000</f>
        <v>6.0873020000000002</v>
      </c>
      <c r="C37" s="88">
        <f>+'9.Paesi_produttori_VI'!O57/1000000</f>
        <v>1.3703080000000001</v>
      </c>
      <c r="D37" s="88">
        <f>+'9.Paesi_produttori_VI'!I57/1000000</f>
        <v>9.8826450000000001</v>
      </c>
      <c r="E37" s="88">
        <f>+'9.Paesi_produttori_VI'!H57/1000000</f>
        <v>2.1965080000000001</v>
      </c>
    </row>
    <row r="38" spans="1:5" ht="15.75">
      <c r="A38" s="82">
        <v>2019</v>
      </c>
      <c r="B38" s="88">
        <f>(+'9.Paesi_produttori_VI'!K58+'9.Paesi_produttori_VI'!L58+'9.Paesi_produttori_VI'!M58+'9.Paesi_produttori_VI'!N58)/1000000</f>
        <v>5.9458159999999998</v>
      </c>
      <c r="C38" s="88">
        <f>+'9.Paesi_produttori_VI'!O58/1000000</f>
        <v>1.3555379999999999</v>
      </c>
      <c r="D38" s="88">
        <f>+'9.Paesi_produttori_VI'!I58/1000000</f>
        <v>9.8171710000000001</v>
      </c>
      <c r="E38" s="88">
        <f>+'9.Paesi_produttori_VI'!H58/1000000</f>
        <v>2.2089620000000001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Fogli di lavoro</vt:lpstr>
      </vt:variant>
      <vt:variant>
        <vt:i4>2</vt:i4>
      </vt:variant>
      <vt:variant>
        <vt:lpstr>Grafici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6" baseType="lpstr">
      <vt:lpstr>9.Paesi_produttori_VI</vt:lpstr>
      <vt:lpstr>dati Graph</vt:lpstr>
      <vt:lpstr>Grafico1</vt:lpstr>
      <vt:lpstr>Grafico2</vt:lpstr>
      <vt:lpstr>'9.Paesi_produttori_VI'!Area_stampa</vt:lpstr>
      <vt:lpstr>'9.Paesi_produttori_VI'!Titoli_stampa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 arnault</dc:creator>
  <cp:lastModifiedBy>Laura Alberti</cp:lastModifiedBy>
  <cp:lastPrinted>2020-09-17T13:51:13Z</cp:lastPrinted>
  <dcterms:created xsi:type="dcterms:W3CDTF">2012-11-26T14:47:56Z</dcterms:created>
  <dcterms:modified xsi:type="dcterms:W3CDTF">2020-09-23T12:34:26Z</dcterms:modified>
</cp:coreProperties>
</file>