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MINI PORTALE AUTO IN CIFRE 2020\StatisticheEstere\ProdMondo\Aggiornati\"/>
    </mc:Choice>
  </mc:AlternateContent>
  <xr:revisionPtr revIDLastSave="0" documentId="13_ncr:1_{59BAA4D7-9537-41FF-BB1D-A02FA9A66478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28.Sud Corea" sheetId="1" r:id="rId1"/>
    <sheet name="Trend anni" sheetId="2" r:id="rId2"/>
    <sheet name="Grafico1" sheetId="3" r:id="rId3"/>
  </sheets>
  <externalReferences>
    <externalReference r:id="rId4"/>
  </externalReferences>
  <definedNames>
    <definedName name="_xlnm.Print_Area" localSheetId="0">'28.Sud Corea'!$A$1:$U$63</definedName>
    <definedName name="_xlnm.Print_Area" localSheetId="1">'Trend anni'!$A$1:$D$47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0">'28.Sud Corea'!$A:$A,'28.Sud Corea'!$1:$4</definedName>
    <definedName name="_xlnm.Print_Titles" localSheetId="1">'Trend anni'!$1:$7</definedName>
  </definedNames>
  <calcPr calcId="181029"/>
</workbook>
</file>

<file path=xl/calcChain.xml><?xml version="1.0" encoding="utf-8"?>
<calcChain xmlns="http://schemas.openxmlformats.org/spreadsheetml/2006/main">
  <c r="D46" i="2" l="1"/>
  <c r="U61" i="1"/>
  <c r="U62" i="1" s="1"/>
  <c r="T61" i="1"/>
  <c r="T62" i="1"/>
  <c r="U52" i="1" l="1"/>
  <c r="U25" i="1"/>
  <c r="U32" i="1"/>
  <c r="U35" i="1"/>
  <c r="U36" i="1"/>
  <c r="U37" i="1"/>
  <c r="U38" i="1"/>
  <c r="U41" i="1"/>
  <c r="U42" i="1"/>
  <c r="U44" i="1"/>
  <c r="U15" i="1"/>
  <c r="U33" i="1" l="1"/>
  <c r="U45" i="1"/>
  <c r="T52" i="1" l="1"/>
  <c r="D45" i="2"/>
  <c r="T41" i="1"/>
  <c r="T44" i="1"/>
  <c r="T42" i="1"/>
  <c r="T38" i="1"/>
  <c r="T37" i="1"/>
  <c r="T36" i="1"/>
  <c r="T35" i="1"/>
  <c r="T32" i="1"/>
  <c r="T25" i="1"/>
  <c r="T15" i="1"/>
  <c r="D44" i="2"/>
  <c r="S15" i="1"/>
  <c r="S25" i="1"/>
  <c r="S32" i="1"/>
  <c r="S35" i="1"/>
  <c r="S36" i="1"/>
  <c r="S37" i="1"/>
  <c r="S38" i="1"/>
  <c r="S41" i="1"/>
  <c r="S42" i="1"/>
  <c r="S44" i="1"/>
  <c r="S52" i="1"/>
  <c r="S61" i="1"/>
  <c r="D43" i="2"/>
  <c r="R61" i="1"/>
  <c r="R52" i="1"/>
  <c r="R44" i="1"/>
  <c r="R42" i="1"/>
  <c r="R41" i="1"/>
  <c r="R38" i="1"/>
  <c r="R37" i="1"/>
  <c r="R36" i="1"/>
  <c r="R35" i="1"/>
  <c r="R32" i="1"/>
  <c r="R25" i="1"/>
  <c r="R15" i="1"/>
  <c r="C52" i="1"/>
  <c r="D52" i="1"/>
  <c r="E52" i="1"/>
  <c r="F52" i="1"/>
  <c r="G52" i="1"/>
  <c r="H52" i="1"/>
  <c r="I52" i="1"/>
  <c r="J52" i="1"/>
  <c r="K52" i="1"/>
  <c r="L52" i="1"/>
  <c r="M52" i="1"/>
  <c r="N52" i="1"/>
  <c r="O52" i="1"/>
  <c r="P52" i="1"/>
  <c r="Q52" i="1"/>
  <c r="B52" i="1"/>
  <c r="J61" i="1"/>
  <c r="B61" i="1"/>
  <c r="C61" i="1"/>
  <c r="D61" i="1"/>
  <c r="E61" i="1"/>
  <c r="F61" i="1"/>
  <c r="G61" i="1"/>
  <c r="H61" i="1"/>
  <c r="I61" i="1"/>
  <c r="K61" i="1"/>
  <c r="L61" i="1"/>
  <c r="M61" i="1"/>
  <c r="N61" i="1"/>
  <c r="O61" i="1"/>
  <c r="P61" i="1"/>
  <c r="Q61" i="1"/>
  <c r="D42" i="2"/>
  <c r="Q44" i="1"/>
  <c r="Q42" i="1"/>
  <c r="Q41" i="1"/>
  <c r="Q38" i="1"/>
  <c r="Q37" i="1"/>
  <c r="Q36" i="1"/>
  <c r="Q35" i="1"/>
  <c r="Q32" i="1"/>
  <c r="Q25" i="1"/>
  <c r="Q15" i="1"/>
  <c r="D41" i="2"/>
  <c r="P25" i="1"/>
  <c r="D40" i="2"/>
  <c r="P35" i="1"/>
  <c r="P36" i="1"/>
  <c r="P37" i="1"/>
  <c r="P38" i="1"/>
  <c r="P41" i="1"/>
  <c r="P42" i="1"/>
  <c r="P44" i="1"/>
  <c r="P32" i="1"/>
  <c r="P33" i="1" s="1"/>
  <c r="P15" i="1"/>
  <c r="O44" i="1"/>
  <c r="O42" i="1"/>
  <c r="O41" i="1"/>
  <c r="O38" i="1"/>
  <c r="O37" i="1"/>
  <c r="O36" i="1"/>
  <c r="O35" i="1"/>
  <c r="O32" i="1"/>
  <c r="O33" i="1" s="1"/>
  <c r="O25" i="1"/>
  <c r="O15" i="1"/>
  <c r="D39" i="2"/>
  <c r="D38" i="2"/>
  <c r="D37" i="2"/>
  <c r="D36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M15" i="1"/>
  <c r="N15" i="1"/>
  <c r="N44" i="1"/>
  <c r="N42" i="1"/>
  <c r="N41" i="1"/>
  <c r="N38" i="1"/>
  <c r="N37" i="1"/>
  <c r="N36" i="1"/>
  <c r="N35" i="1"/>
  <c r="N32" i="1"/>
  <c r="N33" i="1" s="1"/>
  <c r="N25" i="1"/>
  <c r="M44" i="1"/>
  <c r="L44" i="1"/>
  <c r="K44" i="1"/>
  <c r="J44" i="1"/>
  <c r="I44" i="1"/>
  <c r="H44" i="1"/>
  <c r="G44" i="1"/>
  <c r="F44" i="1"/>
  <c r="E44" i="1"/>
  <c r="D44" i="1"/>
  <c r="C44" i="1"/>
  <c r="B44" i="1"/>
  <c r="D43" i="1"/>
  <c r="C43" i="1"/>
  <c r="M42" i="1"/>
  <c r="L42" i="1"/>
  <c r="K42" i="1"/>
  <c r="J42" i="1"/>
  <c r="I42" i="1"/>
  <c r="H42" i="1"/>
  <c r="G42" i="1"/>
  <c r="F42" i="1"/>
  <c r="E42" i="1"/>
  <c r="D42" i="1"/>
  <c r="C42" i="1"/>
  <c r="B42" i="1"/>
  <c r="M41" i="1"/>
  <c r="L41" i="1"/>
  <c r="K41" i="1"/>
  <c r="I41" i="1"/>
  <c r="I40" i="1"/>
  <c r="H40" i="1"/>
  <c r="G40" i="1"/>
  <c r="F40" i="1"/>
  <c r="E40" i="1"/>
  <c r="D40" i="1"/>
  <c r="C40" i="1"/>
  <c r="B40" i="1"/>
  <c r="D39" i="1"/>
  <c r="C39" i="1"/>
  <c r="B39" i="1"/>
  <c r="M38" i="1"/>
  <c r="L38" i="1"/>
  <c r="K38" i="1"/>
  <c r="I38" i="1"/>
  <c r="E38" i="1"/>
  <c r="M37" i="1"/>
  <c r="L37" i="1"/>
  <c r="K37" i="1"/>
  <c r="I37" i="1"/>
  <c r="E37" i="1"/>
  <c r="D37" i="1"/>
  <c r="M36" i="1"/>
  <c r="L36" i="1"/>
  <c r="K36" i="1"/>
  <c r="J36" i="1"/>
  <c r="I36" i="1"/>
  <c r="H36" i="1"/>
  <c r="G36" i="1"/>
  <c r="F36" i="1"/>
  <c r="E36" i="1"/>
  <c r="D36" i="1"/>
  <c r="M35" i="1"/>
  <c r="L35" i="1"/>
  <c r="K35" i="1"/>
  <c r="J35" i="1"/>
  <c r="I35" i="1"/>
  <c r="H35" i="1"/>
  <c r="G35" i="1"/>
  <c r="F35" i="1"/>
  <c r="E35" i="1"/>
  <c r="M32" i="1"/>
  <c r="L32" i="1"/>
  <c r="K32" i="1"/>
  <c r="J32" i="1"/>
  <c r="I32" i="1"/>
  <c r="H32" i="1"/>
  <c r="G32" i="1"/>
  <c r="F32" i="1"/>
  <c r="E32" i="1"/>
  <c r="D32" i="1"/>
  <c r="C32" i="1"/>
  <c r="B32" i="1"/>
  <c r="M25" i="1"/>
  <c r="L25" i="1"/>
  <c r="K25" i="1"/>
  <c r="I25" i="1"/>
  <c r="B24" i="1"/>
  <c r="B43" i="1" s="1"/>
  <c r="J23" i="1"/>
  <c r="J41" i="1" s="1"/>
  <c r="H23" i="1"/>
  <c r="H41" i="1" s="1"/>
  <c r="G23" i="1"/>
  <c r="G41" i="1" s="1"/>
  <c r="F23" i="1"/>
  <c r="F41" i="1" s="1"/>
  <c r="E23" i="1"/>
  <c r="E25" i="1" s="1"/>
  <c r="E33" i="1" s="1"/>
  <c r="D23" i="1"/>
  <c r="D41" i="1" s="1"/>
  <c r="C23" i="1"/>
  <c r="C41" i="1"/>
  <c r="B23" i="1"/>
  <c r="B41" i="1" s="1"/>
  <c r="J21" i="1"/>
  <c r="J38" i="1" s="1"/>
  <c r="H21" i="1"/>
  <c r="H38" i="1" s="1"/>
  <c r="G21" i="1"/>
  <c r="G38" i="1" s="1"/>
  <c r="F21" i="1"/>
  <c r="F38" i="1"/>
  <c r="D21" i="1"/>
  <c r="D38" i="1" s="1"/>
  <c r="C21" i="1"/>
  <c r="C38" i="1" s="1"/>
  <c r="B21" i="1"/>
  <c r="B38" i="1" s="1"/>
  <c r="J20" i="1"/>
  <c r="J37" i="1" s="1"/>
  <c r="H20" i="1"/>
  <c r="G20" i="1"/>
  <c r="G37" i="1" s="1"/>
  <c r="F20" i="1"/>
  <c r="F37" i="1"/>
  <c r="D18" i="1"/>
  <c r="D35" i="1" s="1"/>
  <c r="C18" i="1"/>
  <c r="C35" i="1" s="1"/>
  <c r="B18" i="1"/>
  <c r="B35" i="1" s="1"/>
  <c r="L15" i="1"/>
  <c r="K15" i="1"/>
  <c r="J15" i="1"/>
  <c r="I15" i="1"/>
  <c r="H15" i="1"/>
  <c r="G15" i="1"/>
  <c r="F15" i="1"/>
  <c r="E15" i="1"/>
  <c r="D15" i="1"/>
  <c r="C15" i="1"/>
  <c r="B15" i="1"/>
  <c r="J25" i="1" l="1"/>
  <c r="J33" i="1" s="1"/>
  <c r="F45" i="1"/>
  <c r="F62" i="1" s="1"/>
  <c r="G25" i="1"/>
  <c r="G33" i="1" s="1"/>
  <c r="B45" i="1"/>
  <c r="B62" i="1" s="1"/>
  <c r="K33" i="1"/>
  <c r="D45" i="1"/>
  <c r="T45" i="1"/>
  <c r="F25" i="1"/>
  <c r="Q45" i="1"/>
  <c r="Q62" i="1" s="1"/>
  <c r="K45" i="1"/>
  <c r="K62" i="1" s="1"/>
  <c r="C25" i="1"/>
  <c r="C33" i="1" s="1"/>
  <c r="L45" i="1"/>
  <c r="R45" i="1"/>
  <c r="R62" i="1" s="1"/>
  <c r="T33" i="1"/>
  <c r="F33" i="1"/>
  <c r="H25" i="1"/>
  <c r="H33" i="1" s="1"/>
  <c r="P45" i="1"/>
  <c r="P62" i="1" s="1"/>
  <c r="H37" i="1"/>
  <c r="H45" i="1"/>
  <c r="H62" i="1" s="1"/>
  <c r="M33" i="1"/>
  <c r="M45" i="1"/>
  <c r="M62" i="1" s="1"/>
  <c r="Q33" i="1"/>
  <c r="R33" i="1"/>
  <c r="D62" i="1"/>
  <c r="C45" i="1"/>
  <c r="C62" i="1" s="1"/>
  <c r="E41" i="1"/>
  <c r="E45" i="1" s="1"/>
  <c r="E62" i="1" s="1"/>
  <c r="I45" i="1"/>
  <c r="I62" i="1" s="1"/>
  <c r="J45" i="1"/>
  <c r="J62" i="1" s="1"/>
  <c r="O45" i="1"/>
  <c r="O62" i="1" s="1"/>
  <c r="S45" i="1"/>
  <c r="S62" i="1" s="1"/>
  <c r="B25" i="1"/>
  <c r="B33" i="1" s="1"/>
  <c r="D25" i="1"/>
  <c r="D33" i="1" s="1"/>
  <c r="I33" i="1"/>
  <c r="L33" i="1"/>
  <c r="G45" i="1"/>
  <c r="G62" i="1" s="1"/>
  <c r="N45" i="1"/>
  <c r="N62" i="1" s="1"/>
  <c r="S33" i="1"/>
  <c r="L62" i="1"/>
</calcChain>
</file>

<file path=xl/sharedStrings.xml><?xml version="1.0" encoding="utf-8"?>
<sst xmlns="http://schemas.openxmlformats.org/spreadsheetml/2006/main" count="269" uniqueCount="47">
  <si>
    <r>
      <t>COREA DEL SUD/</t>
    </r>
    <r>
      <rPr>
        <b/>
        <i/>
        <sz val="10"/>
        <rFont val="Trebuchet MS"/>
        <family val="2"/>
      </rPr>
      <t>SOUTH KOREA</t>
    </r>
  </si>
  <si>
    <r>
      <t>AUTOVETTURE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CARS</t>
    </r>
  </si>
  <si>
    <t>ASIA</t>
  </si>
  <si>
    <t>-</t>
  </si>
  <si>
    <t>GM KOREA</t>
  </si>
  <si>
    <t>DAEWOO HEAVY</t>
  </si>
  <si>
    <t>HYUNDAI</t>
  </si>
  <si>
    <t>HYUNDAI PRECISION</t>
  </si>
  <si>
    <t>KIA</t>
  </si>
  <si>
    <t>RENAULT SAMSUNG</t>
  </si>
  <si>
    <t>SSANGYONG</t>
  </si>
  <si>
    <t>TOTALE</t>
  </si>
  <si>
    <r>
      <t>AUTOCARRI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TRUCKS</t>
    </r>
  </si>
  <si>
    <t>TATA DAEWOO</t>
  </si>
  <si>
    <t>JINDO</t>
  </si>
  <si>
    <t>SAMSUNG HEAVY</t>
  </si>
  <si>
    <r>
      <t>AUTOBUS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BUSES *</t>
    </r>
  </si>
  <si>
    <t>DAEWOO BUS</t>
  </si>
  <si>
    <r>
      <t>TOTALE AUTOVEICOLI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MOTOR VEHICLES TOTAL</t>
    </r>
  </si>
  <si>
    <t>* Include Minibus</t>
  </si>
  <si>
    <t>Fonte: KAMA</t>
  </si>
  <si>
    <t>Total</t>
  </si>
  <si>
    <t>Commercial Vehicles</t>
  </si>
  <si>
    <t>Pass. Cars</t>
  </si>
  <si>
    <t>Year</t>
  </si>
  <si>
    <t>Totale</t>
  </si>
  <si>
    <t>Veicoli industriali</t>
  </si>
  <si>
    <t>Autovetture</t>
  </si>
  <si>
    <t>Anno</t>
  </si>
  <si>
    <t>PRODUCTION (000's)</t>
  </si>
  <si>
    <t>PRODUZIONE (migliaia di autoveicoli)</t>
  </si>
  <si>
    <t>Autoveicoli</t>
  </si>
  <si>
    <t>Fonte: OICA</t>
  </si>
  <si>
    <t>Autovetture/Cars</t>
  </si>
  <si>
    <t>Autocarri/Trucks</t>
  </si>
  <si>
    <t>Autobus/Autobus</t>
  </si>
  <si>
    <t>TOTALE/Total</t>
  </si>
  <si>
    <t>% Export su produzione / Sh % Export on Production</t>
  </si>
  <si>
    <r>
      <t xml:space="preserve">PRODUZIONE PER MARCHE / </t>
    </r>
    <r>
      <rPr>
        <b/>
        <i/>
        <sz val="10"/>
        <rFont val="Trebuchet MS"/>
        <family val="2"/>
      </rPr>
      <t>PRODUCTION BY MAKES</t>
    </r>
  </si>
  <si>
    <r>
      <t xml:space="preserve">EXPORT PER TIPO VEICOLO / </t>
    </r>
    <r>
      <rPr>
        <b/>
        <i/>
        <sz val="10"/>
        <rFont val="Trebuchet MS"/>
        <family val="2"/>
      </rPr>
      <t>EXPORTS BY TYPE OF VEHICLE</t>
    </r>
  </si>
  <si>
    <t>VLC / LCV &lt;=3500 kg</t>
  </si>
  <si>
    <t>Autocarri / Trucks &gt;3500 kg</t>
  </si>
  <si>
    <t>Autobus/Buses &gt;3500kg</t>
  </si>
  <si>
    <t xml:space="preserve">TOTALE </t>
  </si>
  <si>
    <r>
      <t xml:space="preserve">TOTALE VI / </t>
    </r>
    <r>
      <rPr>
        <b/>
        <i/>
        <sz val="9"/>
        <rFont val="Trebuchet MS"/>
        <family val="2"/>
      </rPr>
      <t>CV TOTAL</t>
    </r>
  </si>
  <si>
    <r>
      <t xml:space="preserve">Dettaglio per peso autocarri e bus/ </t>
    </r>
    <r>
      <rPr>
        <b/>
        <i/>
        <sz val="9"/>
        <rFont val="Trebuchet MS"/>
        <family val="2"/>
      </rPr>
      <t>Detail for GVW of trucks and buses</t>
    </r>
  </si>
  <si>
    <t>stime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</si>
</sst>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43" formatCode="_-* #,##0.00_-;\-* #,##0.00_-;_-* &quot;-&quot;??_-;_-@_-"/>
    <numFmt numFmtId="164" formatCode="#,##0_ ;\-#,##0\ "/>
    <numFmt numFmtId="165" formatCode="#,###,##0"/>
    <numFmt numFmtId="166" formatCode="_-* #,##0.00\ _F_-;\-* #,##0.00\ _F_-;_-* &quot;-&quot;??\ _F_-;_-@_-"/>
    <numFmt numFmtId="167" formatCode="_-* #,##0.0_-;\-* #,##0.0_-;_-* &quot;-&quot;_-;_-@_-"/>
    <numFmt numFmtId="168" formatCode="#,##0.0_);\(#,##0.0\)"/>
    <numFmt numFmtId="169" formatCode="_-* #,##0.0_-;\-* #,##0.0_-;_-* &quot;-&quot;?_-;_-@_-"/>
  </numFmts>
  <fonts count="20">
    <font>
      <sz val="11"/>
      <color theme="1"/>
      <name val="Calibri"/>
      <family val="2"/>
      <scheme val="minor"/>
    </font>
    <font>
      <sz val="10"/>
      <name val="Gill Sans"/>
    </font>
    <font>
      <b/>
      <sz val="10"/>
      <name val="Trebuchet MS"/>
      <family val="2"/>
    </font>
    <font>
      <b/>
      <i/>
      <sz val="10"/>
      <name val="Trebuchet MS"/>
      <family val="2"/>
    </font>
    <font>
      <sz val="10"/>
      <name val="Trebuchet MS"/>
      <family val="2"/>
    </font>
    <font>
      <i/>
      <sz val="10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sz val="10"/>
      <name val="Courier"/>
      <family val="3"/>
    </font>
    <font>
      <i/>
      <sz val="9"/>
      <name val="Trebuchet MS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9"/>
      <color indexed="9"/>
      <name val="Trebuchet MS"/>
      <family val="2"/>
    </font>
    <font>
      <sz val="10"/>
      <color indexed="9"/>
      <name val="Trebuchet MS"/>
      <family val="2"/>
    </font>
    <font>
      <sz val="8"/>
      <name val="Calibri"/>
      <family val="2"/>
    </font>
    <font>
      <b/>
      <i/>
      <sz val="9"/>
      <name val="Trebuchet MS"/>
      <family val="2"/>
    </font>
    <font>
      <sz val="8"/>
      <name val="Trebuchet MS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4">
    <xf numFmtId="0" fontId="0" fillId="0" borderId="0"/>
    <xf numFmtId="165" fontId="10" fillId="2" borderId="0" applyNumberFormat="0" applyBorder="0">
      <alignment horizontal="right"/>
      <protection locked="0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3" fillId="0" borderId="0"/>
    <xf numFmtId="0" fontId="1" fillId="0" borderId="0"/>
    <xf numFmtId="0" fontId="12" fillId="0" borderId="0"/>
    <xf numFmtId="0" fontId="11" fillId="0" borderId="0"/>
    <xf numFmtId="0" fontId="11" fillId="0" borderId="0"/>
    <xf numFmtId="0" fontId="8" fillId="0" borderId="0"/>
    <xf numFmtId="9" fontId="14" fillId="0" borderId="0" applyFont="0" applyFill="0" applyBorder="0" applyAlignment="0" applyProtection="0"/>
    <xf numFmtId="165" fontId="10" fillId="2" borderId="0" applyNumberFormat="0" applyBorder="0">
      <alignment horizontal="left"/>
      <protection locked="0"/>
    </xf>
  </cellStyleXfs>
  <cellXfs count="86">
    <xf numFmtId="0" fontId="0" fillId="0" borderId="0" xfId="0"/>
    <xf numFmtId="0" fontId="2" fillId="0" borderId="0" xfId="7" applyFont="1"/>
    <xf numFmtId="0" fontId="4" fillId="0" borderId="0" xfId="7" applyFont="1"/>
    <xf numFmtId="0" fontId="5" fillId="0" borderId="0" xfId="7" applyFont="1"/>
    <xf numFmtId="0" fontId="7" fillId="0" borderId="0" xfId="7" applyFont="1"/>
    <xf numFmtId="0" fontId="2" fillId="0" borderId="1" xfId="7" applyFont="1" applyBorder="1"/>
    <xf numFmtId="0" fontId="7" fillId="0" borderId="1" xfId="7" applyFont="1" applyBorder="1"/>
    <xf numFmtId="0" fontId="7" fillId="0" borderId="2" xfId="7" applyFont="1" applyBorder="1" applyAlignment="1">
      <alignment horizontal="left"/>
    </xf>
    <xf numFmtId="41" fontId="7" fillId="0" borderId="2" xfId="2" applyNumberFormat="1" applyFont="1" applyBorder="1"/>
    <xf numFmtId="41" fontId="7" fillId="0" borderId="2" xfId="2" applyNumberFormat="1" applyFont="1" applyBorder="1" applyAlignment="1">
      <alignment horizontal="right"/>
    </xf>
    <xf numFmtId="41" fontId="7" fillId="0" borderId="2" xfId="7" applyNumberFormat="1" applyFont="1" applyBorder="1" applyAlignment="1">
      <alignment horizontal="right"/>
    </xf>
    <xf numFmtId="41" fontId="7" fillId="0" borderId="2" xfId="2" applyFont="1" applyBorder="1" applyAlignment="1">
      <alignment horizontal="right"/>
    </xf>
    <xf numFmtId="164" fontId="7" fillId="0" borderId="2" xfId="7" applyNumberFormat="1" applyFont="1" applyBorder="1"/>
    <xf numFmtId="164" fontId="7" fillId="0" borderId="2" xfId="7" applyNumberFormat="1" applyFont="1" applyBorder="1" applyAlignment="1">
      <alignment horizontal="right"/>
    </xf>
    <xf numFmtId="164" fontId="7" fillId="0" borderId="2" xfId="11" applyNumberFormat="1" applyFont="1" applyBorder="1"/>
    <xf numFmtId="164" fontId="7" fillId="3" borderId="2" xfId="11" applyNumberFormat="1" applyFont="1" applyFill="1" applyBorder="1"/>
    <xf numFmtId="41" fontId="7" fillId="3" borderId="2" xfId="7" applyNumberFormat="1" applyFont="1" applyFill="1" applyBorder="1" applyAlignment="1">
      <alignment horizontal="right"/>
    </xf>
    <xf numFmtId="164" fontId="7" fillId="0" borderId="2" xfId="11" applyNumberFormat="1" applyFont="1" applyFill="1" applyBorder="1" applyAlignment="1">
      <alignment horizontal="right"/>
    </xf>
    <xf numFmtId="164" fontId="7" fillId="3" borderId="2" xfId="11" applyNumberFormat="1" applyFont="1" applyFill="1" applyBorder="1" applyAlignment="1">
      <alignment horizontal="right"/>
    </xf>
    <xf numFmtId="164" fontId="7" fillId="0" borderId="2" xfId="11" quotePrefix="1" applyNumberFormat="1" applyFont="1" applyBorder="1" applyAlignment="1">
      <alignment horizontal="right"/>
    </xf>
    <xf numFmtId="164" fontId="7" fillId="3" borderId="2" xfId="11" quotePrefix="1" applyNumberFormat="1" applyFont="1" applyFill="1" applyBorder="1" applyAlignment="1">
      <alignment horizontal="right"/>
    </xf>
    <xf numFmtId="0" fontId="6" fillId="4" borderId="3" xfId="7" applyFont="1" applyFill="1" applyBorder="1" applyAlignment="1">
      <alignment horizontal="left" vertical="center"/>
    </xf>
    <xf numFmtId="41" fontId="6" fillId="4" borderId="3" xfId="2" applyNumberFormat="1" applyFont="1" applyFill="1" applyBorder="1"/>
    <xf numFmtId="41" fontId="6" fillId="4" borderId="3" xfId="2" applyNumberFormat="1" applyFont="1" applyFill="1" applyBorder="1" applyAlignment="1">
      <alignment horizontal="right"/>
    </xf>
    <xf numFmtId="41" fontId="6" fillId="4" borderId="3" xfId="2" applyFont="1" applyFill="1" applyBorder="1" applyAlignment="1">
      <alignment horizontal="right"/>
    </xf>
    <xf numFmtId="3" fontId="6" fillId="4" borderId="3" xfId="2" applyNumberFormat="1" applyFont="1" applyFill="1" applyBorder="1" applyAlignment="1">
      <alignment horizontal="right"/>
    </xf>
    <xf numFmtId="0" fontId="2" fillId="0" borderId="2" xfId="7" applyFont="1" applyBorder="1"/>
    <xf numFmtId="0" fontId="7" fillId="0" borderId="2" xfId="7" applyFont="1" applyBorder="1"/>
    <xf numFmtId="0" fontId="7" fillId="0" borderId="2" xfId="7" applyFont="1" applyBorder="1" applyAlignment="1">
      <alignment horizontal="right"/>
    </xf>
    <xf numFmtId="3" fontId="7" fillId="0" borderId="2" xfId="7" applyNumberFormat="1" applyFont="1" applyBorder="1" applyAlignment="1">
      <alignment horizontal="right"/>
    </xf>
    <xf numFmtId="41" fontId="6" fillId="4" borderId="3" xfId="2" applyFont="1" applyFill="1" applyBorder="1"/>
    <xf numFmtId="0" fontId="7" fillId="0" borderId="0" xfId="7" quotePrefix="1" applyFont="1"/>
    <xf numFmtId="0" fontId="9" fillId="0" borderId="0" xfId="7" applyFont="1" applyAlignment="1">
      <alignment horizontal="right"/>
    </xf>
    <xf numFmtId="0" fontId="2" fillId="0" borderId="0" xfId="7" applyFont="1" applyAlignment="1">
      <alignment horizontal="left"/>
    </xf>
    <xf numFmtId="0" fontId="5" fillId="0" borderId="0" xfId="7" applyFont="1" applyAlignment="1">
      <alignment horizontal="left"/>
    </xf>
    <xf numFmtId="0" fontId="4" fillId="0" borderId="0" xfId="7" applyFont="1" applyAlignment="1">
      <alignment horizontal="left"/>
    </xf>
    <xf numFmtId="0" fontId="7" fillId="0" borderId="0" xfId="7" applyFont="1" applyAlignment="1">
      <alignment horizontal="left"/>
    </xf>
    <xf numFmtId="0" fontId="6" fillId="0" borderId="0" xfId="7" applyFont="1"/>
    <xf numFmtId="168" fontId="7" fillId="0" borderId="2" xfId="7" applyNumberFormat="1" applyFont="1" applyBorder="1" applyProtection="1"/>
    <xf numFmtId="168" fontId="7" fillId="0" borderId="2" xfId="7" applyNumberFormat="1" applyFont="1" applyBorder="1" applyAlignment="1" applyProtection="1">
      <alignment horizontal="right"/>
    </xf>
    <xf numFmtId="167" fontId="7" fillId="0" borderId="2" xfId="2" applyNumberFormat="1" applyFont="1" applyBorder="1"/>
    <xf numFmtId="167" fontId="7" fillId="0" borderId="5" xfId="2" applyNumberFormat="1" applyFont="1" applyBorder="1" applyAlignment="1">
      <alignment horizontal="right"/>
    </xf>
    <xf numFmtId="167" fontId="7" fillId="0" borderId="6" xfId="2" applyNumberFormat="1" applyFont="1" applyBorder="1"/>
    <xf numFmtId="0" fontId="6" fillId="5" borderId="1" xfId="7" applyFont="1" applyFill="1" applyBorder="1" applyAlignment="1">
      <alignment horizontal="center"/>
    </xf>
    <xf numFmtId="0" fontId="6" fillId="5" borderId="3" xfId="7" applyFont="1" applyFill="1" applyBorder="1" applyAlignment="1">
      <alignment horizontal="left"/>
    </xf>
    <xf numFmtId="0" fontId="6" fillId="5" borderId="3" xfId="7" applyFont="1" applyFill="1" applyBorder="1" applyAlignment="1">
      <alignment horizontal="center"/>
    </xf>
    <xf numFmtId="0" fontId="6" fillId="5" borderId="7" xfId="7" applyFont="1" applyFill="1" applyBorder="1" applyAlignment="1">
      <alignment horizontal="center"/>
    </xf>
    <xf numFmtId="0" fontId="15" fillId="0" borderId="0" xfId="7" applyFont="1"/>
    <xf numFmtId="0" fontId="16" fillId="0" borderId="0" xfId="7" applyFont="1"/>
    <xf numFmtId="169" fontId="15" fillId="0" borderId="0" xfId="7" applyNumberFormat="1" applyFont="1"/>
    <xf numFmtId="41" fontId="7" fillId="0" borderId="0" xfId="7" applyNumberFormat="1" applyFont="1"/>
    <xf numFmtId="0" fontId="9" fillId="0" borderId="0" xfId="7" applyFont="1"/>
    <xf numFmtId="41" fontId="9" fillId="0" borderId="3" xfId="7" applyNumberFormat="1" applyFont="1" applyFill="1" applyBorder="1" applyAlignment="1">
      <alignment horizontal="center"/>
    </xf>
    <xf numFmtId="0" fontId="7" fillId="0" borderId="3" xfId="7" applyFont="1" applyBorder="1"/>
    <xf numFmtId="0" fontId="6" fillId="0" borderId="3" xfId="7" applyFont="1" applyBorder="1"/>
    <xf numFmtId="164" fontId="7" fillId="0" borderId="3" xfId="2" applyNumberFormat="1" applyFont="1" applyBorder="1" applyAlignment="1">
      <alignment horizontal="right"/>
    </xf>
    <xf numFmtId="164" fontId="6" fillId="0" borderId="3" xfId="2" applyNumberFormat="1" applyFont="1" applyBorder="1" applyAlignment="1">
      <alignment horizontal="right"/>
    </xf>
    <xf numFmtId="3" fontId="7" fillId="0" borderId="3" xfId="7" applyNumberFormat="1" applyFont="1" applyBorder="1"/>
    <xf numFmtId="3" fontId="6" fillId="0" borderId="3" xfId="2" applyNumberFormat="1" applyFont="1" applyBorder="1" applyAlignment="1">
      <alignment horizontal="right"/>
    </xf>
    <xf numFmtId="9" fontId="6" fillId="0" borderId="3" xfId="12" applyFont="1" applyBorder="1" applyAlignment="1">
      <alignment horizontal="center"/>
    </xf>
    <xf numFmtId="0" fontId="18" fillId="0" borderId="3" xfId="7" applyFont="1" applyFill="1" applyBorder="1" applyAlignment="1">
      <alignment horizontal="left" indent="3"/>
    </xf>
    <xf numFmtId="0" fontId="18" fillId="0" borderId="0" xfId="7" applyFont="1" applyFill="1" applyBorder="1" applyAlignment="1">
      <alignment horizontal="left" indent="3"/>
    </xf>
    <xf numFmtId="41" fontId="9" fillId="0" borderId="0" xfId="7" applyNumberFormat="1" applyFont="1" applyFill="1" applyBorder="1" applyAlignment="1">
      <alignment horizontal="center"/>
    </xf>
    <xf numFmtId="41" fontId="9" fillId="6" borderId="3" xfId="7" applyNumberFormat="1" applyFont="1" applyFill="1" applyBorder="1" applyAlignment="1">
      <alignment horizontal="center"/>
    </xf>
    <xf numFmtId="41" fontId="9" fillId="6" borderId="0" xfId="7" applyNumberFormat="1" applyFont="1" applyFill="1" applyBorder="1" applyAlignment="1">
      <alignment horizontal="center"/>
    </xf>
    <xf numFmtId="41" fontId="18" fillId="0" borderId="3" xfId="7" applyNumberFormat="1" applyFont="1" applyFill="1" applyBorder="1" applyAlignment="1">
      <alignment horizontal="center"/>
    </xf>
    <xf numFmtId="41" fontId="18" fillId="6" borderId="3" xfId="7" applyNumberFormat="1" applyFont="1" applyFill="1" applyBorder="1" applyAlignment="1">
      <alignment horizontal="center"/>
    </xf>
    <xf numFmtId="0" fontId="6" fillId="5" borderId="2" xfId="7" applyFont="1" applyFill="1" applyBorder="1" applyAlignment="1">
      <alignment horizontal="center"/>
    </xf>
    <xf numFmtId="168" fontId="7" fillId="0" borderId="9" xfId="7" applyNumberFormat="1" applyFont="1" applyBorder="1" applyProtection="1"/>
    <xf numFmtId="168" fontId="7" fillId="0" borderId="5" xfId="7" applyNumberFormat="1" applyFont="1" applyBorder="1" applyProtection="1"/>
    <xf numFmtId="168" fontId="7" fillId="0" borderId="5" xfId="7" applyNumberFormat="1" applyFont="1" applyBorder="1" applyAlignment="1" applyProtection="1">
      <alignment horizontal="right"/>
    </xf>
    <xf numFmtId="168" fontId="7" fillId="0" borderId="1" xfId="7" applyNumberFormat="1" applyFont="1" applyBorder="1" applyProtection="1"/>
    <xf numFmtId="41" fontId="9" fillId="7" borderId="3" xfId="7" applyNumberFormat="1" applyFont="1" applyFill="1" applyBorder="1" applyAlignment="1">
      <alignment horizontal="center"/>
    </xf>
    <xf numFmtId="41" fontId="18" fillId="7" borderId="3" xfId="7" applyNumberFormat="1" applyFont="1" applyFill="1" applyBorder="1" applyAlignment="1">
      <alignment horizontal="center"/>
    </xf>
    <xf numFmtId="0" fontId="6" fillId="0" borderId="3" xfId="7" applyFont="1" applyBorder="1" applyAlignment="1">
      <alignment wrapText="1"/>
    </xf>
    <xf numFmtId="0" fontId="9" fillId="0" borderId="8" xfId="7" applyFont="1" applyBorder="1" applyAlignment="1">
      <alignment horizontal="center"/>
    </xf>
    <xf numFmtId="0" fontId="9" fillId="0" borderId="4" xfId="7" applyFont="1" applyBorder="1" applyAlignment="1">
      <alignment horizontal="center"/>
    </xf>
    <xf numFmtId="0" fontId="19" fillId="7" borderId="3" xfId="7" applyFont="1" applyFill="1" applyBorder="1"/>
    <xf numFmtId="0" fontId="19" fillId="0" borderId="0" xfId="7" applyFont="1"/>
    <xf numFmtId="41" fontId="19" fillId="0" borderId="0" xfId="7" applyNumberFormat="1" applyFont="1"/>
    <xf numFmtId="3" fontId="7" fillId="0" borderId="0" xfId="7" applyNumberFormat="1" applyFont="1"/>
    <xf numFmtId="41" fontId="9" fillId="0" borderId="0" xfId="7" applyNumberFormat="1" applyFont="1"/>
    <xf numFmtId="164" fontId="7" fillId="0" borderId="0" xfId="7" applyNumberFormat="1" applyFont="1"/>
    <xf numFmtId="164" fontId="9" fillId="0" borderId="0" xfId="7" applyNumberFormat="1" applyFont="1" applyAlignment="1">
      <alignment horizontal="right"/>
    </xf>
    <xf numFmtId="0" fontId="9" fillId="0" borderId="6" xfId="7" applyFont="1" applyBorder="1" applyAlignment="1">
      <alignment horizontal="center"/>
    </xf>
    <xf numFmtId="167" fontId="7" fillId="0" borderId="6" xfId="2" applyNumberFormat="1" applyFont="1" applyBorder="1" applyAlignment="1">
      <alignment horizontal="right"/>
    </xf>
  </cellXfs>
  <cellStyles count="14">
    <cellStyle name="Ligne détail" xfId="1" xr:uid="{00000000-0005-0000-0000-000000000000}"/>
    <cellStyle name="Migliaia [0] 2" xfId="2" xr:uid="{00000000-0005-0000-0000-000001000000}"/>
    <cellStyle name="Migliaia 2" xfId="3" xr:uid="{00000000-0005-0000-0000-000002000000}"/>
    <cellStyle name="Migliaia 3" xfId="4" xr:uid="{00000000-0005-0000-0000-000003000000}"/>
    <cellStyle name="Milliers_Classement2005-r" xfId="5" xr:uid="{00000000-0005-0000-0000-000004000000}"/>
    <cellStyle name="Normal_USTRK" xfId="6" xr:uid="{00000000-0005-0000-0000-000005000000}"/>
    <cellStyle name="Normale" xfId="0" builtinId="0"/>
    <cellStyle name="Normale 2" xfId="7" xr:uid="{00000000-0005-0000-0000-000007000000}"/>
    <cellStyle name="Normale 2 2 2" xfId="8" xr:uid="{00000000-0005-0000-0000-000008000000}"/>
    <cellStyle name="Normale 2_EXPORT_IMPORT" xfId="9" xr:uid="{00000000-0005-0000-0000-000009000000}"/>
    <cellStyle name="Normale 3" xfId="10" xr:uid="{00000000-0005-0000-0000-00000A000000}"/>
    <cellStyle name="Normale_Prod UK,Pgl,Cnd,Usa,Mx,Jp,Kr" xfId="11" xr:uid="{00000000-0005-0000-0000-00000B000000}"/>
    <cellStyle name="Percentuale" xfId="12" builtinId="5"/>
    <cellStyle name="Titre lignes" xfId="13" xr:uid="{00000000-0005-0000-0000-00000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00" b="1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>
                <a:solidFill>
                  <a:sysClr val="windowText" lastClr="000000"/>
                </a:solidFill>
              </a:rPr>
              <a:t>SUD COREA - Produzione Autoveicoli - Trend 1981-2019, (.000 di unità)
ANFIA su dati KAMA</a:t>
            </a:r>
          </a:p>
        </c:rich>
      </c:tx>
      <c:layout>
        <c:manualLayout>
          <c:xMode val="edge"/>
          <c:yMode val="edge"/>
          <c:x val="3.0290066664357084E-2"/>
          <c:y val="2.369475588898711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2651844233737976E-2"/>
          <c:y val="0.21843434343434343"/>
          <c:w val="0.87751561303230419"/>
          <c:h val="0.66540404040404044"/>
        </c:manualLayout>
      </c:layout>
      <c:areaChart>
        <c:grouping val="standard"/>
        <c:varyColors val="0"/>
        <c:ser>
          <c:idx val="0"/>
          <c:order val="0"/>
          <c:spPr>
            <a:solidFill>
              <a:schemeClr val="accent1"/>
            </a:solidFill>
          </c:spPr>
          <c:cat>
            <c:numRef>
              <c:f>'Trend anni'!$A$8:$A$46</c:f>
              <c:numCache>
                <c:formatCode>General</c:formatCode>
                <c:ptCount val="39"/>
                <c:pt idx="0">
                  <c:v>1981</c:v>
                </c:pt>
                <c:pt idx="1">
                  <c:v>1982</c:v>
                </c:pt>
                <c:pt idx="2">
                  <c:v>1983</c:v>
                </c:pt>
                <c:pt idx="3">
                  <c:v>1984</c:v>
                </c:pt>
                <c:pt idx="4">
                  <c:v>1985</c:v>
                </c:pt>
                <c:pt idx="5">
                  <c:v>1986</c:v>
                </c:pt>
                <c:pt idx="6">
                  <c:v>1987</c:v>
                </c:pt>
                <c:pt idx="7">
                  <c:v>1988</c:v>
                </c:pt>
                <c:pt idx="8">
                  <c:v>1989</c:v>
                </c:pt>
                <c:pt idx="9">
                  <c:v>1990</c:v>
                </c:pt>
                <c:pt idx="10">
                  <c:v>1991</c:v>
                </c:pt>
                <c:pt idx="11">
                  <c:v>1992</c:v>
                </c:pt>
                <c:pt idx="12">
                  <c:v>1993</c:v>
                </c:pt>
                <c:pt idx="13">
                  <c:v>1994</c:v>
                </c:pt>
                <c:pt idx="14">
                  <c:v>1995</c:v>
                </c:pt>
                <c:pt idx="15">
                  <c:v>1996</c:v>
                </c:pt>
                <c:pt idx="16">
                  <c:v>1997</c:v>
                </c:pt>
                <c:pt idx="17">
                  <c:v>1998</c:v>
                </c:pt>
                <c:pt idx="18">
                  <c:v>1999</c:v>
                </c:pt>
                <c:pt idx="19">
                  <c:v>2000</c:v>
                </c:pt>
                <c:pt idx="20">
                  <c:v>2001</c:v>
                </c:pt>
                <c:pt idx="21">
                  <c:v>2002</c:v>
                </c:pt>
                <c:pt idx="22">
                  <c:v>2003</c:v>
                </c:pt>
                <c:pt idx="23">
                  <c:v>2004</c:v>
                </c:pt>
                <c:pt idx="24">
                  <c:v>2005</c:v>
                </c:pt>
                <c:pt idx="25">
                  <c:v>2006</c:v>
                </c:pt>
                <c:pt idx="26">
                  <c:v>2007</c:v>
                </c:pt>
                <c:pt idx="27">
                  <c:v>2008</c:v>
                </c:pt>
                <c:pt idx="28">
                  <c:v>2009</c:v>
                </c:pt>
                <c:pt idx="29">
                  <c:v>2010</c:v>
                </c:pt>
                <c:pt idx="30">
                  <c:v>2011</c:v>
                </c:pt>
                <c:pt idx="31">
                  <c:v>2012</c:v>
                </c:pt>
                <c:pt idx="32">
                  <c:v>2013</c:v>
                </c:pt>
                <c:pt idx="33">
                  <c:v>2014</c:v>
                </c:pt>
                <c:pt idx="34">
                  <c:v>2015</c:v>
                </c:pt>
                <c:pt idx="35">
                  <c:v>2016</c:v>
                </c:pt>
                <c:pt idx="36">
                  <c:v>2017</c:v>
                </c:pt>
                <c:pt idx="37">
                  <c:v>2018</c:v>
                </c:pt>
                <c:pt idx="38">
                  <c:v>2019</c:v>
                </c:pt>
              </c:numCache>
            </c:numRef>
          </c:cat>
          <c:val>
            <c:numRef>
              <c:f>'Trend anni'!$D$8:$D$46</c:f>
              <c:numCache>
                <c:formatCode>#,##0.0_);\(#,##0.0\)</c:formatCode>
                <c:ptCount val="39"/>
                <c:pt idx="0">
                  <c:v>133.084</c:v>
                </c:pt>
                <c:pt idx="1">
                  <c:v>162.58999999999997</c:v>
                </c:pt>
                <c:pt idx="2">
                  <c:v>221.01900000000001</c:v>
                </c:pt>
                <c:pt idx="3">
                  <c:v>265.36099999999999</c:v>
                </c:pt>
                <c:pt idx="4">
                  <c:v>378.16200000000003</c:v>
                </c:pt>
                <c:pt idx="5">
                  <c:v>601.54600000000005</c:v>
                </c:pt>
                <c:pt idx="6">
                  <c:v>979.73900000000003</c:v>
                </c:pt>
                <c:pt idx="7">
                  <c:v>1083.655</c:v>
                </c:pt>
                <c:pt idx="8">
                  <c:v>1129.47</c:v>
                </c:pt>
                <c:pt idx="9">
                  <c:v>1321.63</c:v>
                </c:pt>
                <c:pt idx="10">
                  <c:v>1497.8179999999998</c:v>
                </c:pt>
                <c:pt idx="11">
                  <c:v>1729.6959999999999</c:v>
                </c:pt>
                <c:pt idx="12">
                  <c:v>2050.058</c:v>
                </c:pt>
                <c:pt idx="13">
                  <c:v>2311.663</c:v>
                </c:pt>
                <c:pt idx="14">
                  <c:v>2526.4</c:v>
                </c:pt>
                <c:pt idx="15">
                  <c:v>2812.7139999999999</c:v>
                </c:pt>
                <c:pt idx="16">
                  <c:v>2818.2750000000001</c:v>
                </c:pt>
                <c:pt idx="17">
                  <c:v>1954.4940000000001</c:v>
                </c:pt>
                <c:pt idx="18">
                  <c:v>2843.114</c:v>
                </c:pt>
                <c:pt idx="19" formatCode="_-* #,##0.0_-;\-* #,##0.0_-;_-* &quot;-&quot;_-;_-@_-">
                  <c:v>3114.9979999999996</c:v>
                </c:pt>
                <c:pt idx="20" formatCode="_-* #,##0.0_-;\-* #,##0.0_-;_-* &quot;-&quot;_-;_-@_-">
                  <c:v>2946.3289999999997</c:v>
                </c:pt>
                <c:pt idx="21" formatCode="_-* #,##0.0_-;\-* #,##0.0_-;_-* &quot;-&quot;_-;_-@_-">
                  <c:v>3147.5840000000003</c:v>
                </c:pt>
                <c:pt idx="22" formatCode="_-* #,##0.0_-;\-* #,##0.0_-;_-* &quot;-&quot;_-;_-@_-">
                  <c:v>3177.87</c:v>
                </c:pt>
                <c:pt idx="23" formatCode="_-* #,##0.0_-;\-* #,##0.0_-;_-* &quot;-&quot;_-;_-@_-">
                  <c:v>3469.4639999999999</c:v>
                </c:pt>
                <c:pt idx="24" formatCode="_-* #,##0.0_-;\-* #,##0.0_-;_-* &quot;-&quot;_-;_-@_-">
                  <c:v>3699.35</c:v>
                </c:pt>
                <c:pt idx="25" formatCode="_-* #,##0.0_-;\-* #,##0.0_-;_-* &quot;-&quot;_-;_-@_-">
                  <c:v>3840.1019999999999</c:v>
                </c:pt>
                <c:pt idx="26" formatCode="_-* #,##0.0_-;\-* #,##0.0_-;_-* &quot;-&quot;_-;_-@_-">
                  <c:v>4086.308</c:v>
                </c:pt>
                <c:pt idx="27" formatCode="_-* #,##0.0_-;\-* #,##0.0_-;_-* &quot;-&quot;_-;_-@_-">
                  <c:v>3826.6820000000002</c:v>
                </c:pt>
                <c:pt idx="28" formatCode="_-* #,##0.0_-;\-* #,##0.0_-;_-* &quot;-&quot;_-;_-@_-">
                  <c:v>3512.9259999999999</c:v>
                </c:pt>
                <c:pt idx="29" formatCode="_-* #,##0.0_-;\-* #,##0.0_-;_-* &quot;-&quot;_-;_-@_-">
                  <c:v>4271.741</c:v>
                </c:pt>
                <c:pt idx="30" formatCode="_-* #,##0.0_-;\-* #,##0.0_-;_-* &quot;-&quot;_-;_-@_-">
                  <c:v>4657.0940000000001</c:v>
                </c:pt>
                <c:pt idx="31" formatCode="_-* #,##0.0_-;\-* #,##0.0_-;_-* &quot;-&quot;_-;_-@_-">
                  <c:v>4561.7659999999996</c:v>
                </c:pt>
                <c:pt idx="32" formatCode="_-* #,##0.0_-;\-* #,##0.0_-;_-* &quot;-&quot;_-;_-@_-">
                  <c:v>4521.4290000000001</c:v>
                </c:pt>
                <c:pt idx="33" formatCode="_-* #,##0.0_-;\-* #,##0.0_-;_-* &quot;-&quot;_-;_-@_-">
                  <c:v>4524.9319999999998</c:v>
                </c:pt>
                <c:pt idx="34" formatCode="_-* #,##0.0_-;\-* #,##0.0_-;_-* &quot;-&quot;_-;_-@_-">
                  <c:v>4555.9570000000003</c:v>
                </c:pt>
                <c:pt idx="35" formatCode="_-* #,##0.0_-;\-* #,##0.0_-;_-* &quot;-&quot;_-;_-@_-">
                  <c:v>4228.509</c:v>
                </c:pt>
                <c:pt idx="36" formatCode="_-* #,##0.0_-;\-* #,##0.0_-;_-* &quot;-&quot;_-;_-@_-">
                  <c:v>4114.9129999999996</c:v>
                </c:pt>
                <c:pt idx="37" formatCode="_-* #,##0.0_-;\-* #,##0.0_-;_-* &quot;-&quot;_-;_-@_-">
                  <c:v>4028.7049999999999</c:v>
                </c:pt>
                <c:pt idx="38" formatCode="_-* #,##0.0_-;\-* #,##0.0_-;_-* &quot;-&quot;_-;_-@_-">
                  <c:v>3950.614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4E-4FE6-A421-F02152F810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>
              <a:solidFill>
                <a:schemeClr val="bg2"/>
              </a:solidFill>
            </a:ln>
          </c:spPr>
        </c:dropLines>
        <c:axId val="743440808"/>
        <c:axId val="1"/>
      </c:areaChart>
      <c:catAx>
        <c:axId val="743440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 b="0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#,##0.0_);\(#,##0.0\)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743440808"/>
        <c:crosses val="autoZero"/>
        <c:crossBetween val="midCat"/>
        <c:majorUnit val="1000"/>
      </c:valAx>
      <c:spPr>
        <a:ln>
          <a:solidFill>
            <a:schemeClr val="bg1">
              <a:lumMod val="50000"/>
            </a:schemeClr>
          </a:solidFill>
        </a:ln>
      </c:spPr>
    </c:plotArea>
    <c:plotVisOnly val="1"/>
    <c:dispBlanksAs val="gap"/>
    <c:showDLblsOverMax val="0"/>
  </c:chart>
  <c:spPr>
    <a:ln w="15875">
      <a:noFill/>
    </a:ln>
  </c:spPr>
  <c:txPr>
    <a:bodyPr/>
    <a:lstStyle/>
    <a:p>
      <a:pPr>
        <a:defRPr sz="900" b="0" i="0" u="none" strike="noStrike" baseline="0">
          <a:solidFill>
            <a:srgbClr val="333399"/>
          </a:solidFill>
          <a:latin typeface="Trebuchet MS"/>
          <a:ea typeface="Trebuchet MS"/>
          <a:cs typeface="Trebuchet MS"/>
        </a:defRPr>
      </a:pPr>
      <a:endParaRPr lang="it-I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71" workbookViewId="0"/>
  </sheetViews>
  <pageMargins left="0.23622047244094491" right="0.23622047244094491" top="0.74803149606299213" bottom="0.74803149606299213" header="0.31496062992125984" footer="0.31496062992125984"/>
  <pageSetup paperSize="9" orientation="landscape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184150</xdr:colOff>
      <xdr:row>1</xdr:row>
      <xdr:rowOff>25400</xdr:rowOff>
    </xdr:from>
    <xdr:to>
      <xdr:col>0</xdr:col>
      <xdr:colOff>927100</xdr:colOff>
      <xdr:row>3</xdr:row>
      <xdr:rowOff>158546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0FB231E3-6CA9-4448-8094-895AADC01B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150" y="177800"/>
          <a:ext cx="742950" cy="47604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95250</xdr:rowOff>
    </xdr:from>
    <xdr:to>
      <xdr:col>0</xdr:col>
      <xdr:colOff>700545</xdr:colOff>
      <xdr:row>2</xdr:row>
      <xdr:rowOff>95250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A6D4254A-F225-4778-AECF-DDB91F382A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95250"/>
          <a:ext cx="624345" cy="4000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10133169" cy="6063803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13FD416-86C0-46D2-A0F3-8ADDE0A9402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0.67081</cdr:x>
      <cdr:y>0.16529</cdr:y>
    </cdr:from>
    <cdr:to>
      <cdr:x>0.87174</cdr:x>
      <cdr:y>0.25767</cdr:y>
    </cdr:to>
    <cdr:sp macro="" textlink="">
      <cdr:nvSpPr>
        <cdr:cNvPr id="3" name="CasellaDiTesto 1"/>
        <cdr:cNvSpPr txBox="1"/>
      </cdr:nvSpPr>
      <cdr:spPr>
        <a:xfrm xmlns:a="http://schemas.openxmlformats.org/drawingml/2006/main">
          <a:off x="6797420" y="1000781"/>
          <a:ext cx="2036058" cy="559348"/>
        </a:xfrm>
        <a:prstGeom xmlns:a="http://schemas.openxmlformats.org/drawingml/2006/main" prst="rect">
          <a:avLst/>
        </a:prstGeom>
        <a:solidFill xmlns:a="http://schemas.openxmlformats.org/drawingml/2006/main">
          <a:srgbClr val="C00000"/>
        </a:solidFill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>
            <a:lnSpc>
              <a:spcPts val="1200"/>
            </a:lnSpc>
          </a:pPr>
          <a:r>
            <a:rPr lang="it-IT" sz="1100" b="1">
              <a:solidFill>
                <a:schemeClr val="bg1"/>
              </a:solidFill>
              <a:latin typeface="Trebuchet MS" panose="020B0603020202020204" pitchFamily="34" charset="0"/>
              <a:ea typeface="Tahoma" panose="020B0604030504040204" pitchFamily="34" charset="0"/>
              <a:cs typeface="Tahoma" panose="020B0604030504040204" pitchFamily="34" charset="0"/>
            </a:rPr>
            <a:t>anno record 2011: </a:t>
          </a:r>
        </a:p>
        <a:p xmlns:a="http://schemas.openxmlformats.org/drawingml/2006/main">
          <a:pPr algn="ctr">
            <a:lnSpc>
              <a:spcPts val="1100"/>
            </a:lnSpc>
          </a:pPr>
          <a:r>
            <a:rPr lang="it-IT" sz="1100" b="1">
              <a:solidFill>
                <a:schemeClr val="bg1"/>
              </a:solidFill>
              <a:latin typeface="Trebuchet MS" panose="020B0603020202020204" pitchFamily="34" charset="0"/>
              <a:ea typeface="Tahoma" panose="020B0604030504040204" pitchFamily="34" charset="0"/>
              <a:cs typeface="Tahoma" panose="020B0604030504040204" pitchFamily="34" charset="0"/>
            </a:rPr>
            <a:t>4.657.094 unità</a:t>
          </a:r>
        </a:p>
      </cdr:txBody>
    </cdr:sp>
  </cdr:relSizeAnchor>
  <cdr:relSizeAnchor xmlns:cdr="http://schemas.openxmlformats.org/drawingml/2006/chartDrawing">
    <cdr:from>
      <cdr:x>0.87125</cdr:x>
      <cdr:y>0.02592</cdr:y>
    </cdr:from>
    <cdr:to>
      <cdr:x>0.97304</cdr:x>
      <cdr:y>0.12283</cdr:y>
    </cdr:to>
    <cdr:pic>
      <cdr:nvPicPr>
        <cdr:cNvPr id="5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72C315B0-522B-4B48-A2B0-C53AEE68BC3D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8046434" y="158124"/>
          <a:ext cx="960104" cy="5931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NI%20PORTALE%20AUTO%20IN%20CIFRE%202012/area%20riservata/statistiche%20italia/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W63"/>
  <sheetViews>
    <sheetView showGridLines="0" tabSelected="1" zoomScaleNormal="100" zoomScaleSheetLayoutView="40" workbookViewId="0">
      <pane ySplit="5" topLeftCell="A6" activePane="bottomLeft" state="frozen"/>
      <selection pane="bottomLeft" activeCell="U1" sqref="U1"/>
    </sheetView>
  </sheetViews>
  <sheetFormatPr defaultColWidth="9.1796875" defaultRowHeight="12"/>
  <cols>
    <col min="1" max="1" width="27.26953125" style="4" customWidth="1"/>
    <col min="2" max="6" width="10.7265625" style="4" hidden="1" customWidth="1"/>
    <col min="7" max="8" width="9.7265625" style="4" hidden="1" customWidth="1"/>
    <col min="9" max="11" width="9.81640625" style="4" hidden="1" customWidth="1"/>
    <col min="12" max="16" width="9.81640625" style="4" customWidth="1"/>
    <col min="17" max="18" width="10.7265625" style="4" customWidth="1"/>
    <col min="19" max="21" width="9.81640625" style="4" customWidth="1"/>
    <col min="22" max="16384" width="9.1796875" style="4"/>
  </cols>
  <sheetData>
    <row r="2" spans="1:23" s="2" customFormat="1" ht="13.5">
      <c r="B2" s="1" t="s">
        <v>0</v>
      </c>
      <c r="L2" s="1" t="s">
        <v>0</v>
      </c>
    </row>
    <row r="3" spans="1:23" s="2" customFormat="1" ht="13.5">
      <c r="B3" s="1" t="s">
        <v>38</v>
      </c>
      <c r="L3" s="1" t="s">
        <v>38</v>
      </c>
    </row>
    <row r="4" spans="1:23" s="2" customFormat="1" ht="13.5">
      <c r="A4" s="3"/>
    </row>
    <row r="5" spans="1:23">
      <c r="A5" s="44"/>
      <c r="B5" s="45">
        <v>2000</v>
      </c>
      <c r="C5" s="45">
        <v>2001</v>
      </c>
      <c r="D5" s="45">
        <v>2002</v>
      </c>
      <c r="E5" s="45">
        <v>2003</v>
      </c>
      <c r="F5" s="45">
        <v>2004</v>
      </c>
      <c r="G5" s="45">
        <v>2005</v>
      </c>
      <c r="H5" s="45">
        <v>2006</v>
      </c>
      <c r="I5" s="46">
        <v>2007</v>
      </c>
      <c r="J5" s="45">
        <v>2008</v>
      </c>
      <c r="K5" s="45">
        <v>2009</v>
      </c>
      <c r="L5" s="45">
        <v>2010</v>
      </c>
      <c r="M5" s="45">
        <v>2011</v>
      </c>
      <c r="N5" s="45">
        <v>2012</v>
      </c>
      <c r="O5" s="45">
        <v>2013</v>
      </c>
      <c r="P5" s="45">
        <v>2014</v>
      </c>
      <c r="Q5" s="45">
        <v>2015</v>
      </c>
      <c r="R5" s="45">
        <v>2016</v>
      </c>
      <c r="S5" s="45">
        <v>2017</v>
      </c>
      <c r="T5" s="45">
        <v>2018</v>
      </c>
      <c r="U5" s="45">
        <v>2019</v>
      </c>
    </row>
    <row r="6" spans="1:23" ht="13.5">
      <c r="A6" s="5" t="s">
        <v>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3" ht="13" customHeight="1">
      <c r="A7" s="7" t="s">
        <v>2</v>
      </c>
      <c r="B7" s="9" t="s">
        <v>3</v>
      </c>
      <c r="C7" s="9" t="s">
        <v>3</v>
      </c>
      <c r="D7" s="9" t="s">
        <v>3</v>
      </c>
      <c r="E7" s="10" t="s">
        <v>3</v>
      </c>
      <c r="F7" s="11" t="s">
        <v>3</v>
      </c>
      <c r="G7" s="11" t="s">
        <v>3</v>
      </c>
      <c r="H7" s="10" t="s">
        <v>3</v>
      </c>
      <c r="I7" s="10" t="s">
        <v>3</v>
      </c>
      <c r="J7" s="10" t="s">
        <v>3</v>
      </c>
      <c r="K7" s="10" t="s">
        <v>3</v>
      </c>
      <c r="L7" s="10" t="s">
        <v>3</v>
      </c>
      <c r="M7" s="10" t="s">
        <v>3</v>
      </c>
      <c r="N7" s="10" t="s">
        <v>3</v>
      </c>
      <c r="O7" s="10" t="s">
        <v>3</v>
      </c>
      <c r="P7" s="10" t="s">
        <v>3</v>
      </c>
      <c r="Q7" s="10" t="s">
        <v>3</v>
      </c>
      <c r="R7" s="10" t="s">
        <v>3</v>
      </c>
      <c r="S7" s="10" t="s">
        <v>3</v>
      </c>
      <c r="T7" s="10" t="s">
        <v>3</v>
      </c>
      <c r="U7" s="10" t="s">
        <v>3</v>
      </c>
    </row>
    <row r="8" spans="1:23" ht="13" customHeight="1">
      <c r="A8" s="7" t="s">
        <v>4</v>
      </c>
      <c r="B8" s="8">
        <v>600884</v>
      </c>
      <c r="C8" s="8">
        <v>362825</v>
      </c>
      <c r="D8" s="8">
        <v>272605</v>
      </c>
      <c r="E8" s="10">
        <v>387790</v>
      </c>
      <c r="F8" s="11">
        <v>540587</v>
      </c>
      <c r="G8" s="11">
        <v>632858</v>
      </c>
      <c r="H8" s="12">
        <v>757227</v>
      </c>
      <c r="I8" s="13">
        <v>940548</v>
      </c>
      <c r="J8" s="14">
        <v>794196</v>
      </c>
      <c r="K8" s="15">
        <v>521387</v>
      </c>
      <c r="L8" s="15">
        <v>727509</v>
      </c>
      <c r="M8" s="15">
        <v>795415</v>
      </c>
      <c r="N8" s="15">
        <v>768449</v>
      </c>
      <c r="O8" s="15">
        <v>757719</v>
      </c>
      <c r="P8" s="15">
        <v>623034</v>
      </c>
      <c r="Q8" s="15">
        <v>600961</v>
      </c>
      <c r="R8" s="15">
        <v>569394</v>
      </c>
      <c r="S8" s="15">
        <v>511867</v>
      </c>
      <c r="T8" s="15">
        <v>436597</v>
      </c>
      <c r="U8" s="15">
        <v>402249</v>
      </c>
    </row>
    <row r="9" spans="1:23" ht="13" customHeight="1">
      <c r="A9" s="7" t="s">
        <v>5</v>
      </c>
      <c r="B9" s="9" t="s">
        <v>3</v>
      </c>
      <c r="C9" s="9" t="s">
        <v>3</v>
      </c>
      <c r="D9" s="9" t="s">
        <v>3</v>
      </c>
      <c r="E9" s="10" t="s">
        <v>3</v>
      </c>
      <c r="F9" s="11" t="s">
        <v>3</v>
      </c>
      <c r="G9" s="11" t="s">
        <v>3</v>
      </c>
      <c r="H9" s="10" t="s">
        <v>3</v>
      </c>
      <c r="I9" s="10" t="s">
        <v>3</v>
      </c>
      <c r="J9" s="10" t="s">
        <v>3</v>
      </c>
      <c r="K9" s="16" t="s">
        <v>3</v>
      </c>
      <c r="L9" s="16" t="s">
        <v>3</v>
      </c>
      <c r="M9" s="16" t="s">
        <v>3</v>
      </c>
      <c r="N9" s="16" t="s">
        <v>3</v>
      </c>
      <c r="O9" s="16" t="s">
        <v>3</v>
      </c>
      <c r="P9" s="16" t="s">
        <v>3</v>
      </c>
      <c r="Q9" s="16" t="s">
        <v>3</v>
      </c>
      <c r="R9" s="16" t="s">
        <v>3</v>
      </c>
      <c r="S9" s="16" t="s">
        <v>3</v>
      </c>
      <c r="T9" s="16" t="s">
        <v>3</v>
      </c>
      <c r="U9" s="16" t="s">
        <v>3</v>
      </c>
    </row>
    <row r="10" spans="1:23" ht="13" customHeight="1">
      <c r="A10" s="7" t="s">
        <v>6</v>
      </c>
      <c r="B10" s="8">
        <v>1233246</v>
      </c>
      <c r="C10" s="8">
        <v>1277540</v>
      </c>
      <c r="D10" s="8">
        <v>1433897</v>
      </c>
      <c r="E10" s="10">
        <v>1409828</v>
      </c>
      <c r="F10" s="11">
        <v>1473022</v>
      </c>
      <c r="G10" s="11">
        <v>1469757</v>
      </c>
      <c r="H10" s="12">
        <v>1386904</v>
      </c>
      <c r="I10" s="13">
        <v>1446652</v>
      </c>
      <c r="J10" s="17">
        <v>1416241</v>
      </c>
      <c r="K10" s="18">
        <v>1354097</v>
      </c>
      <c r="L10" s="18">
        <v>1463007</v>
      </c>
      <c r="M10" s="18">
        <v>1589942</v>
      </c>
      <c r="N10" s="18">
        <v>1640111</v>
      </c>
      <c r="O10" s="18">
        <v>1594478</v>
      </c>
      <c r="P10" s="18">
        <v>1605530</v>
      </c>
      <c r="Q10" s="18">
        <v>1576591</v>
      </c>
      <c r="R10" s="18">
        <v>1429215</v>
      </c>
      <c r="S10" s="18">
        <v>1392603</v>
      </c>
      <c r="T10" s="18">
        <v>1494755</v>
      </c>
      <c r="U10" s="18">
        <v>1557016</v>
      </c>
    </row>
    <row r="11" spans="1:23" ht="13" customHeight="1">
      <c r="A11" s="7" t="s">
        <v>7</v>
      </c>
      <c r="B11" s="9" t="s">
        <v>3</v>
      </c>
      <c r="C11" s="9" t="s">
        <v>3</v>
      </c>
      <c r="D11" s="9" t="s">
        <v>3</v>
      </c>
      <c r="E11" s="10" t="s">
        <v>3</v>
      </c>
      <c r="F11" s="11" t="s">
        <v>3</v>
      </c>
      <c r="G11" s="11" t="s">
        <v>3</v>
      </c>
      <c r="H11" s="10" t="s">
        <v>3</v>
      </c>
      <c r="I11" s="10" t="s">
        <v>3</v>
      </c>
      <c r="J11" s="10" t="s">
        <v>3</v>
      </c>
      <c r="K11" s="16" t="s">
        <v>3</v>
      </c>
      <c r="L11" s="16" t="s">
        <v>3</v>
      </c>
      <c r="M11" s="16" t="s">
        <v>3</v>
      </c>
      <c r="N11" s="16" t="s">
        <v>3</v>
      </c>
      <c r="O11" s="16" t="s">
        <v>3</v>
      </c>
      <c r="P11" s="16" t="s">
        <v>3</v>
      </c>
      <c r="Q11" s="16" t="s">
        <v>3</v>
      </c>
      <c r="R11" s="16" t="s">
        <v>3</v>
      </c>
      <c r="S11" s="16" t="s">
        <v>3</v>
      </c>
      <c r="T11" s="16" t="s">
        <v>3</v>
      </c>
      <c r="U11" s="16" t="s">
        <v>3</v>
      </c>
    </row>
    <row r="12" spans="1:23" ht="13" customHeight="1">
      <c r="A12" s="7" t="s">
        <v>8</v>
      </c>
      <c r="B12" s="8">
        <v>647876</v>
      </c>
      <c r="C12" s="8">
        <v>662350</v>
      </c>
      <c r="D12" s="8">
        <v>685154</v>
      </c>
      <c r="E12" s="10">
        <v>709335</v>
      </c>
      <c r="F12" s="11">
        <v>897302</v>
      </c>
      <c r="G12" s="11">
        <v>1000140</v>
      </c>
      <c r="H12" s="12">
        <v>1066461</v>
      </c>
      <c r="I12" s="13">
        <v>1035683</v>
      </c>
      <c r="J12" s="14">
        <v>970649</v>
      </c>
      <c r="K12" s="15">
        <v>1058399</v>
      </c>
      <c r="L12" s="15">
        <v>1320354</v>
      </c>
      <c r="M12" s="15">
        <v>1478751</v>
      </c>
      <c r="N12" s="15">
        <v>1485496</v>
      </c>
      <c r="O12" s="15">
        <v>1497253</v>
      </c>
      <c r="P12" s="15">
        <v>1603155</v>
      </c>
      <c r="Q12" s="15">
        <v>1606864</v>
      </c>
      <c r="R12" s="15">
        <v>1461817</v>
      </c>
      <c r="S12" s="15">
        <v>1421547</v>
      </c>
      <c r="T12" s="15">
        <v>1372431</v>
      </c>
      <c r="U12" s="15">
        <v>1355354</v>
      </c>
    </row>
    <row r="13" spans="1:23" ht="13" customHeight="1">
      <c r="A13" s="7" t="s">
        <v>9</v>
      </c>
      <c r="B13" s="8">
        <v>28787</v>
      </c>
      <c r="C13" s="8">
        <v>68679</v>
      </c>
      <c r="D13" s="8">
        <v>116963</v>
      </c>
      <c r="E13" s="10">
        <v>117629</v>
      </c>
      <c r="F13" s="11">
        <v>80906</v>
      </c>
      <c r="G13" s="11">
        <v>118438</v>
      </c>
      <c r="H13" s="12">
        <v>161421</v>
      </c>
      <c r="I13" s="13">
        <v>177742</v>
      </c>
      <c r="J13" s="19">
        <v>187947</v>
      </c>
      <c r="K13" s="20">
        <v>189831</v>
      </c>
      <c r="L13" s="20">
        <v>275269</v>
      </c>
      <c r="M13" s="20">
        <v>244260</v>
      </c>
      <c r="N13" s="20">
        <v>153891</v>
      </c>
      <c r="O13" s="20">
        <v>129638</v>
      </c>
      <c r="P13" s="20">
        <v>152138</v>
      </c>
      <c r="Q13" s="20">
        <v>205059</v>
      </c>
      <c r="R13" s="20">
        <v>243965</v>
      </c>
      <c r="S13" s="20">
        <v>264037</v>
      </c>
      <c r="T13" s="20">
        <v>215680</v>
      </c>
      <c r="U13" s="20">
        <v>164974</v>
      </c>
    </row>
    <row r="14" spans="1:23" ht="13" customHeight="1">
      <c r="A14" s="7" t="s">
        <v>10</v>
      </c>
      <c r="B14" s="8">
        <v>91215</v>
      </c>
      <c r="C14" s="8">
        <v>100050</v>
      </c>
      <c r="D14" s="8">
        <v>142654</v>
      </c>
      <c r="E14" s="10">
        <v>143134</v>
      </c>
      <c r="F14" s="11">
        <v>130783</v>
      </c>
      <c r="G14" s="11">
        <v>135901</v>
      </c>
      <c r="H14" s="12">
        <v>117123</v>
      </c>
      <c r="I14" s="13">
        <v>122857</v>
      </c>
      <c r="J14" s="14">
        <v>81445</v>
      </c>
      <c r="K14" s="15">
        <v>34703</v>
      </c>
      <c r="L14" s="15">
        <v>80067</v>
      </c>
      <c r="M14" s="15">
        <v>113249</v>
      </c>
      <c r="N14" s="15">
        <v>119142</v>
      </c>
      <c r="O14" s="15">
        <v>143516</v>
      </c>
      <c r="P14" s="15">
        <v>140259</v>
      </c>
      <c r="Q14" s="15">
        <v>145633</v>
      </c>
      <c r="R14" s="15">
        <v>155600</v>
      </c>
      <c r="S14" s="15">
        <v>145345</v>
      </c>
      <c r="T14" s="15">
        <v>142138</v>
      </c>
      <c r="U14" s="15">
        <v>132994</v>
      </c>
    </row>
    <row r="15" spans="1:23">
      <c r="A15" s="21" t="s">
        <v>11</v>
      </c>
      <c r="B15" s="22">
        <f t="shared" ref="B15:P15" si="0">SUM(B7:B14)</f>
        <v>2602008</v>
      </c>
      <c r="C15" s="22">
        <f t="shared" si="0"/>
        <v>2471444</v>
      </c>
      <c r="D15" s="22">
        <f t="shared" si="0"/>
        <v>2651273</v>
      </c>
      <c r="E15" s="23">
        <f t="shared" si="0"/>
        <v>2767716</v>
      </c>
      <c r="F15" s="24">
        <f t="shared" si="0"/>
        <v>3122600</v>
      </c>
      <c r="G15" s="25">
        <f t="shared" si="0"/>
        <v>3357094</v>
      </c>
      <c r="H15" s="25">
        <f t="shared" si="0"/>
        <v>3489136</v>
      </c>
      <c r="I15" s="25">
        <f t="shared" si="0"/>
        <v>3723482</v>
      </c>
      <c r="J15" s="25">
        <f t="shared" si="0"/>
        <v>3450478</v>
      </c>
      <c r="K15" s="25">
        <f t="shared" si="0"/>
        <v>3158417</v>
      </c>
      <c r="L15" s="25">
        <f t="shared" si="0"/>
        <v>3866206</v>
      </c>
      <c r="M15" s="25">
        <f t="shared" si="0"/>
        <v>4221617</v>
      </c>
      <c r="N15" s="25">
        <f t="shared" si="0"/>
        <v>4167089</v>
      </c>
      <c r="O15" s="25">
        <f t="shared" si="0"/>
        <v>4122604</v>
      </c>
      <c r="P15" s="25">
        <f t="shared" si="0"/>
        <v>4124116</v>
      </c>
      <c r="Q15" s="25">
        <f>SUM(Q7:Q14)</f>
        <v>4135108</v>
      </c>
      <c r="R15" s="25">
        <f>SUM(R7:R14)</f>
        <v>3859991</v>
      </c>
      <c r="S15" s="25">
        <f>SUM(S7:S14)</f>
        <v>3735399</v>
      </c>
      <c r="T15" s="25">
        <f>SUM(T7:T14)</f>
        <v>3661601</v>
      </c>
      <c r="U15" s="25">
        <f>SUM(U7:U14)</f>
        <v>3612587</v>
      </c>
      <c r="W15" s="80"/>
    </row>
    <row r="16" spans="1:23" ht="13.5">
      <c r="A16" s="26" t="s">
        <v>12</v>
      </c>
      <c r="B16" s="27"/>
      <c r="C16" s="27"/>
      <c r="D16" s="27"/>
      <c r="E16" s="28"/>
      <c r="F16" s="27"/>
      <c r="G16" s="29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</row>
    <row r="17" spans="1:21" ht="13" customHeight="1">
      <c r="A17" s="27" t="s">
        <v>2</v>
      </c>
      <c r="B17" s="9" t="s">
        <v>3</v>
      </c>
      <c r="C17" s="9" t="s">
        <v>3</v>
      </c>
      <c r="D17" s="9" t="s">
        <v>3</v>
      </c>
      <c r="E17" s="10" t="s">
        <v>3</v>
      </c>
      <c r="F17" s="11" t="s">
        <v>3</v>
      </c>
      <c r="G17" s="11" t="s">
        <v>3</v>
      </c>
      <c r="H17" s="10" t="s">
        <v>3</v>
      </c>
      <c r="I17" s="10" t="s">
        <v>3</v>
      </c>
      <c r="J17" s="10" t="s">
        <v>3</v>
      </c>
      <c r="K17" s="10" t="s">
        <v>3</v>
      </c>
      <c r="L17" s="10" t="s">
        <v>3</v>
      </c>
      <c r="M17" s="10" t="s">
        <v>3</v>
      </c>
      <c r="N17" s="10" t="s">
        <v>3</v>
      </c>
      <c r="O17" s="10"/>
      <c r="P17" s="10"/>
      <c r="Q17" s="10"/>
      <c r="R17" s="10"/>
      <c r="S17" s="10"/>
      <c r="T17" s="10"/>
      <c r="U17" s="10"/>
    </row>
    <row r="18" spans="1:21" ht="13" customHeight="1">
      <c r="A18" s="7" t="s">
        <v>4</v>
      </c>
      <c r="B18" s="9">
        <f>5326+773</f>
        <v>6099</v>
      </c>
      <c r="C18" s="9">
        <f>6182+583</f>
        <v>6765</v>
      </c>
      <c r="D18" s="9">
        <f>6735+738</f>
        <v>7473</v>
      </c>
      <c r="E18" s="10">
        <v>2972</v>
      </c>
      <c r="F18" s="11">
        <v>3761</v>
      </c>
      <c r="G18" s="11">
        <v>3170</v>
      </c>
      <c r="H18" s="12">
        <v>5007</v>
      </c>
      <c r="I18" s="13">
        <v>576</v>
      </c>
      <c r="J18" s="14">
        <v>5956</v>
      </c>
      <c r="K18" s="15">
        <v>4227</v>
      </c>
      <c r="L18" s="15">
        <v>6158</v>
      </c>
      <c r="M18" s="15">
        <v>5777</v>
      </c>
      <c r="N18" s="15">
        <v>6620</v>
      </c>
      <c r="O18" s="15">
        <v>10928</v>
      </c>
      <c r="P18" s="15">
        <v>2670</v>
      </c>
      <c r="Q18" s="15">
        <v>6227</v>
      </c>
      <c r="R18" s="15">
        <v>5479</v>
      </c>
      <c r="S18" s="15">
        <v>3829</v>
      </c>
      <c r="T18" s="15">
        <v>4038</v>
      </c>
      <c r="U18" s="15">
        <v>3793</v>
      </c>
    </row>
    <row r="19" spans="1:21" ht="13" customHeight="1">
      <c r="A19" s="27" t="s">
        <v>5</v>
      </c>
      <c r="B19" s="9" t="s">
        <v>3</v>
      </c>
      <c r="C19" s="9" t="s">
        <v>3</v>
      </c>
      <c r="D19" s="9" t="s">
        <v>3</v>
      </c>
      <c r="E19" s="10" t="s">
        <v>3</v>
      </c>
      <c r="F19" s="11" t="s">
        <v>3</v>
      </c>
      <c r="G19" s="11" t="s">
        <v>3</v>
      </c>
      <c r="H19" s="10" t="s">
        <v>3</v>
      </c>
      <c r="I19" s="10" t="s">
        <v>3</v>
      </c>
      <c r="J19" s="10" t="s">
        <v>3</v>
      </c>
      <c r="K19" s="16" t="s">
        <v>3</v>
      </c>
      <c r="L19" s="16" t="s">
        <v>3</v>
      </c>
      <c r="M19" s="16" t="s">
        <v>3</v>
      </c>
      <c r="N19" s="16" t="s">
        <v>3</v>
      </c>
      <c r="O19" s="16" t="s">
        <v>3</v>
      </c>
      <c r="P19" s="16" t="s">
        <v>3</v>
      </c>
      <c r="Q19" s="16" t="s">
        <v>3</v>
      </c>
      <c r="R19" s="16" t="s">
        <v>3</v>
      </c>
      <c r="S19" s="16" t="s">
        <v>3</v>
      </c>
      <c r="T19" s="16" t="s">
        <v>3</v>
      </c>
      <c r="U19" s="16" t="s">
        <v>3</v>
      </c>
    </row>
    <row r="20" spans="1:21" ht="13" customHeight="1">
      <c r="A20" s="27" t="s">
        <v>13</v>
      </c>
      <c r="B20" s="9" t="s">
        <v>3</v>
      </c>
      <c r="C20" s="9" t="s">
        <v>3</v>
      </c>
      <c r="D20" s="9">
        <v>882</v>
      </c>
      <c r="E20" s="10">
        <v>4721</v>
      </c>
      <c r="F20" s="11">
        <f>3696+1096</f>
        <v>4792</v>
      </c>
      <c r="G20" s="11">
        <f>3299+1358</f>
        <v>4657</v>
      </c>
      <c r="H20" s="12">
        <f>5922+1549</f>
        <v>7471</v>
      </c>
      <c r="I20" s="13">
        <v>11175</v>
      </c>
      <c r="J20" s="14">
        <f>8165+2504</f>
        <v>10669</v>
      </c>
      <c r="K20" s="15">
        <v>8131</v>
      </c>
      <c r="L20" s="15">
        <v>9039</v>
      </c>
      <c r="M20" s="15">
        <v>9346</v>
      </c>
      <c r="N20" s="15">
        <v>9309</v>
      </c>
      <c r="O20" s="15">
        <v>10380</v>
      </c>
      <c r="P20" s="15">
        <v>11173</v>
      </c>
      <c r="Q20" s="15">
        <v>10515</v>
      </c>
      <c r="R20" s="15">
        <v>9342</v>
      </c>
      <c r="S20" s="15">
        <v>9481</v>
      </c>
      <c r="T20" s="15">
        <v>6692</v>
      </c>
      <c r="U20" s="15">
        <v>4669</v>
      </c>
    </row>
    <row r="21" spans="1:21" ht="13" customHeight="1">
      <c r="A21" s="27" t="s">
        <v>6</v>
      </c>
      <c r="B21" s="8">
        <f>1224+147905</f>
        <v>149129</v>
      </c>
      <c r="C21" s="8">
        <f>138293+772</f>
        <v>139065</v>
      </c>
      <c r="D21" s="8">
        <f>155847+2221</f>
        <v>158068</v>
      </c>
      <c r="E21" s="10">
        <v>147416</v>
      </c>
      <c r="F21" s="11">
        <f>128343+1920</f>
        <v>130263</v>
      </c>
      <c r="G21" s="11">
        <f>137225+641</f>
        <v>137866</v>
      </c>
      <c r="H21" s="12">
        <f>145120+966</f>
        <v>146086</v>
      </c>
      <c r="I21" s="13">
        <v>160665</v>
      </c>
      <c r="J21" s="17">
        <f>151759+806</f>
        <v>152565</v>
      </c>
      <c r="K21" s="18">
        <v>155360</v>
      </c>
      <c r="L21" s="18">
        <v>158075</v>
      </c>
      <c r="M21" s="18">
        <v>171501</v>
      </c>
      <c r="N21" s="18">
        <v>158839</v>
      </c>
      <c r="O21" s="18">
        <v>159849</v>
      </c>
      <c r="P21" s="18">
        <v>171509</v>
      </c>
      <c r="Q21" s="18">
        <v>167417</v>
      </c>
      <c r="R21" s="18">
        <v>155105</v>
      </c>
      <c r="S21" s="18">
        <v>164396</v>
      </c>
      <c r="T21" s="18">
        <v>157203</v>
      </c>
      <c r="U21" s="18">
        <v>147293</v>
      </c>
    </row>
    <row r="22" spans="1:21" ht="13" customHeight="1">
      <c r="A22" s="27" t="s">
        <v>14</v>
      </c>
      <c r="B22" s="8">
        <v>294</v>
      </c>
      <c r="C22" s="9">
        <v>407</v>
      </c>
      <c r="D22" s="9">
        <v>79</v>
      </c>
      <c r="E22" s="10">
        <v>57</v>
      </c>
      <c r="F22" s="11">
        <v>44</v>
      </c>
      <c r="G22" s="11">
        <v>10</v>
      </c>
      <c r="H22" s="10" t="s">
        <v>3</v>
      </c>
      <c r="I22" s="10" t="s">
        <v>3</v>
      </c>
      <c r="J22" s="10" t="s">
        <v>3</v>
      </c>
      <c r="K22" s="16" t="s">
        <v>3</v>
      </c>
      <c r="L22" s="16" t="s">
        <v>3</v>
      </c>
      <c r="M22" s="16" t="s">
        <v>3</v>
      </c>
      <c r="N22" s="16" t="s">
        <v>3</v>
      </c>
      <c r="O22" s="16" t="s">
        <v>3</v>
      </c>
      <c r="P22" s="16" t="s">
        <v>3</v>
      </c>
      <c r="Q22" s="16" t="s">
        <v>3</v>
      </c>
      <c r="R22" s="16" t="s">
        <v>3</v>
      </c>
      <c r="S22" s="16" t="s">
        <v>3</v>
      </c>
      <c r="T22" s="16" t="s">
        <v>3</v>
      </c>
      <c r="U22" s="16" t="s">
        <v>3</v>
      </c>
    </row>
    <row r="23" spans="1:21" ht="13" customHeight="1">
      <c r="A23" s="27" t="s">
        <v>8</v>
      </c>
      <c r="B23" s="8">
        <f>87520+7717</f>
        <v>95237</v>
      </c>
      <c r="C23" s="8">
        <f>94401+9220</f>
        <v>103621</v>
      </c>
      <c r="D23" s="8">
        <f>103812+9938</f>
        <v>113750</v>
      </c>
      <c r="E23" s="10">
        <f>142928-55446</f>
        <v>87482</v>
      </c>
      <c r="F23" s="11">
        <f>73791+7716</f>
        <v>81507</v>
      </c>
      <c r="G23" s="11">
        <f>72962+8576</f>
        <v>81538</v>
      </c>
      <c r="H23" s="12">
        <f>71625+10017</f>
        <v>81642</v>
      </c>
      <c r="I23" s="13">
        <v>81040</v>
      </c>
      <c r="J23" s="14">
        <f>74532+8627</f>
        <v>83159</v>
      </c>
      <c r="K23" s="15">
        <v>77934</v>
      </c>
      <c r="L23" s="15">
        <v>94742</v>
      </c>
      <c r="M23" s="15">
        <v>103553</v>
      </c>
      <c r="N23" s="15">
        <v>98652</v>
      </c>
      <c r="O23" s="15">
        <v>100038</v>
      </c>
      <c r="P23" s="15">
        <v>107751</v>
      </c>
      <c r="Q23" s="15">
        <v>109943</v>
      </c>
      <c r="R23" s="15">
        <v>93539</v>
      </c>
      <c r="S23" s="15">
        <v>99462</v>
      </c>
      <c r="T23" s="15">
        <v>95634</v>
      </c>
      <c r="U23" s="15">
        <v>93390</v>
      </c>
    </row>
    <row r="24" spans="1:21" ht="13" customHeight="1">
      <c r="A24" s="27" t="s">
        <v>15</v>
      </c>
      <c r="B24" s="9">
        <f>15619+324</f>
        <v>15943</v>
      </c>
      <c r="C24" s="9" t="s">
        <v>3</v>
      </c>
      <c r="D24" s="9" t="s">
        <v>3</v>
      </c>
      <c r="E24" s="10" t="s">
        <v>3</v>
      </c>
      <c r="F24" s="11" t="s">
        <v>3</v>
      </c>
      <c r="G24" s="11" t="s">
        <v>3</v>
      </c>
      <c r="H24" s="10" t="s">
        <v>3</v>
      </c>
      <c r="I24" s="10" t="s">
        <v>3</v>
      </c>
      <c r="J24" s="10" t="s">
        <v>3</v>
      </c>
      <c r="K24" s="10" t="s">
        <v>3</v>
      </c>
      <c r="L24" s="10" t="s">
        <v>3</v>
      </c>
      <c r="M24" s="10" t="s">
        <v>3</v>
      </c>
      <c r="N24" s="10" t="s">
        <v>3</v>
      </c>
      <c r="O24" s="10" t="s">
        <v>3</v>
      </c>
      <c r="P24" s="10" t="s">
        <v>3</v>
      </c>
      <c r="Q24" s="10" t="s">
        <v>3</v>
      </c>
      <c r="R24" s="10" t="s">
        <v>3</v>
      </c>
      <c r="S24" s="10" t="s">
        <v>3</v>
      </c>
      <c r="T24" s="10" t="s">
        <v>3</v>
      </c>
      <c r="U24" s="10" t="s">
        <v>3</v>
      </c>
    </row>
    <row r="25" spans="1:21">
      <c r="A25" s="21" t="s">
        <v>43</v>
      </c>
      <c r="B25" s="22">
        <f t="shared" ref="B25:Q25" si="1">SUM(B17:B24)</f>
        <v>266702</v>
      </c>
      <c r="C25" s="22">
        <f t="shared" si="1"/>
        <v>249858</v>
      </c>
      <c r="D25" s="22">
        <f t="shared" si="1"/>
        <v>280252</v>
      </c>
      <c r="E25" s="23">
        <f t="shared" si="1"/>
        <v>242648</v>
      </c>
      <c r="F25" s="24">
        <f t="shared" si="1"/>
        <v>220367</v>
      </c>
      <c r="G25" s="24">
        <f t="shared" si="1"/>
        <v>227241</v>
      </c>
      <c r="H25" s="24">
        <f t="shared" si="1"/>
        <v>240206</v>
      </c>
      <c r="I25" s="24">
        <f t="shared" si="1"/>
        <v>253456</v>
      </c>
      <c r="J25" s="24">
        <f t="shared" si="1"/>
        <v>252349</v>
      </c>
      <c r="K25" s="24">
        <f t="shared" si="1"/>
        <v>245652</v>
      </c>
      <c r="L25" s="24">
        <f t="shared" si="1"/>
        <v>268014</v>
      </c>
      <c r="M25" s="24">
        <f t="shared" si="1"/>
        <v>290177</v>
      </c>
      <c r="N25" s="24">
        <f t="shared" si="1"/>
        <v>273420</v>
      </c>
      <c r="O25" s="24">
        <f t="shared" si="1"/>
        <v>281195</v>
      </c>
      <c r="P25" s="24">
        <f t="shared" si="1"/>
        <v>293103</v>
      </c>
      <c r="Q25" s="24">
        <f t="shared" si="1"/>
        <v>294102</v>
      </c>
      <c r="R25" s="24">
        <f>SUM(R17:R24)</f>
        <v>263465</v>
      </c>
      <c r="S25" s="24">
        <f>SUM(S17:S24)</f>
        <v>277168</v>
      </c>
      <c r="T25" s="24">
        <f>SUM(T17:T24)</f>
        <v>263567</v>
      </c>
      <c r="U25" s="24">
        <f>SUM(U17:U24)</f>
        <v>249145</v>
      </c>
    </row>
    <row r="26" spans="1:21" ht="13.5">
      <c r="A26" s="26" t="s">
        <v>16</v>
      </c>
      <c r="B26" s="27"/>
      <c r="C26" s="27"/>
      <c r="D26" s="27"/>
      <c r="E26" s="28"/>
      <c r="F26" s="27"/>
      <c r="G26" s="29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</row>
    <row r="27" spans="1:21" ht="13" customHeight="1">
      <c r="A27" s="7" t="s">
        <v>4</v>
      </c>
      <c r="B27" s="9">
        <v>17551</v>
      </c>
      <c r="C27" s="9">
        <v>17544</v>
      </c>
      <c r="D27" s="9">
        <v>13819</v>
      </c>
      <c r="E27" s="10">
        <v>9816</v>
      </c>
      <c r="F27" s="11">
        <v>10795</v>
      </c>
      <c r="G27" s="11">
        <v>10760</v>
      </c>
      <c r="H27" s="12">
        <v>17396</v>
      </c>
      <c r="I27" s="13">
        <v>1681</v>
      </c>
      <c r="J27" s="14">
        <v>12871</v>
      </c>
      <c r="K27" s="15">
        <v>6577</v>
      </c>
      <c r="L27" s="15">
        <v>10429</v>
      </c>
      <c r="M27" s="15">
        <v>9662</v>
      </c>
      <c r="N27" s="15">
        <v>10688</v>
      </c>
      <c r="O27" s="15">
        <v>14074</v>
      </c>
      <c r="P27" s="15">
        <v>3526</v>
      </c>
      <c r="Q27" s="15">
        <v>7620</v>
      </c>
      <c r="R27" s="15">
        <v>4872</v>
      </c>
      <c r="S27" s="15">
        <v>3689</v>
      </c>
      <c r="T27" s="15">
        <v>4181</v>
      </c>
      <c r="U27" s="15">
        <v>3788</v>
      </c>
    </row>
    <row r="28" spans="1:21" ht="13" customHeight="1">
      <c r="A28" s="27" t="s">
        <v>17</v>
      </c>
      <c r="B28" s="9" t="s">
        <v>3</v>
      </c>
      <c r="C28" s="9" t="s">
        <v>3</v>
      </c>
      <c r="D28" s="9">
        <v>710</v>
      </c>
      <c r="E28" s="10">
        <v>4541</v>
      </c>
      <c r="F28" s="11">
        <v>4327</v>
      </c>
      <c r="G28" s="11">
        <v>4626</v>
      </c>
      <c r="H28" s="12">
        <v>5900</v>
      </c>
      <c r="I28" s="13">
        <v>6288</v>
      </c>
      <c r="J28" s="14">
        <v>4866</v>
      </c>
      <c r="K28" s="15">
        <v>4015</v>
      </c>
      <c r="L28" s="15">
        <v>3214</v>
      </c>
      <c r="M28" s="15">
        <v>3210</v>
      </c>
      <c r="N28" s="15">
        <v>2721</v>
      </c>
      <c r="O28" s="15">
        <v>3855</v>
      </c>
      <c r="P28" s="15">
        <v>3239</v>
      </c>
      <c r="Q28" s="15">
        <v>3080</v>
      </c>
      <c r="R28" s="15">
        <v>3106</v>
      </c>
      <c r="S28" s="15">
        <v>2435</v>
      </c>
      <c r="T28" s="15">
        <v>2127</v>
      </c>
      <c r="U28" s="15">
        <v>1914</v>
      </c>
    </row>
    <row r="29" spans="1:21" ht="13" customHeight="1">
      <c r="A29" s="27" t="s">
        <v>6</v>
      </c>
      <c r="B29" s="9">
        <v>142792</v>
      </c>
      <c r="C29" s="9">
        <v>96842</v>
      </c>
      <c r="D29" s="9">
        <v>110262</v>
      </c>
      <c r="E29" s="10">
        <v>89141</v>
      </c>
      <c r="F29" s="11">
        <v>70443</v>
      </c>
      <c r="G29" s="11">
        <v>76137</v>
      </c>
      <c r="H29" s="12">
        <v>85278</v>
      </c>
      <c r="I29" s="13">
        <v>99410</v>
      </c>
      <c r="J29" s="17">
        <v>104774</v>
      </c>
      <c r="K29" s="18">
        <v>97422</v>
      </c>
      <c r="L29" s="18">
        <v>122293</v>
      </c>
      <c r="M29" s="18">
        <v>130811</v>
      </c>
      <c r="N29" s="18">
        <v>106311</v>
      </c>
      <c r="O29" s="18">
        <v>98129</v>
      </c>
      <c r="P29" s="18">
        <v>99369</v>
      </c>
      <c r="Q29" s="18">
        <v>114387</v>
      </c>
      <c r="R29" s="18">
        <v>95586</v>
      </c>
      <c r="S29" s="18">
        <v>94711</v>
      </c>
      <c r="T29" s="18">
        <v>95879</v>
      </c>
      <c r="U29" s="18">
        <v>81822</v>
      </c>
    </row>
    <row r="30" spans="1:21" ht="13" customHeight="1">
      <c r="A30" s="27" t="s">
        <v>8</v>
      </c>
      <c r="B30" s="8">
        <v>60281</v>
      </c>
      <c r="C30" s="8">
        <v>85671</v>
      </c>
      <c r="D30" s="8">
        <v>72908</v>
      </c>
      <c r="E30" s="10">
        <v>55446</v>
      </c>
      <c r="F30" s="11">
        <v>40932</v>
      </c>
      <c r="G30" s="11">
        <v>23492</v>
      </c>
      <c r="H30" s="12">
        <v>2186</v>
      </c>
      <c r="I30" s="13">
        <v>1991</v>
      </c>
      <c r="J30" s="14">
        <v>1344</v>
      </c>
      <c r="K30" s="15">
        <v>843</v>
      </c>
      <c r="L30" s="15">
        <v>1585</v>
      </c>
      <c r="M30" s="15">
        <v>1617</v>
      </c>
      <c r="N30" s="15">
        <v>1537</v>
      </c>
      <c r="O30" s="15">
        <v>1572</v>
      </c>
      <c r="P30" s="15">
        <v>1579</v>
      </c>
      <c r="Q30" s="15">
        <v>1660</v>
      </c>
      <c r="R30" s="15">
        <v>1489</v>
      </c>
      <c r="S30" s="15">
        <v>1511</v>
      </c>
      <c r="T30" s="15">
        <v>1350</v>
      </c>
      <c r="U30" s="15">
        <v>1358</v>
      </c>
    </row>
    <row r="31" spans="1:21" ht="13" customHeight="1">
      <c r="A31" s="27" t="s">
        <v>10</v>
      </c>
      <c r="B31" s="8">
        <v>25664</v>
      </c>
      <c r="C31" s="8">
        <v>24970</v>
      </c>
      <c r="D31" s="8">
        <v>18360</v>
      </c>
      <c r="E31" s="10">
        <v>8562</v>
      </c>
      <c r="F31" s="11" t="s">
        <v>3</v>
      </c>
      <c r="G31" s="11" t="s">
        <v>3</v>
      </c>
      <c r="H31" s="10" t="s">
        <v>3</v>
      </c>
      <c r="I31" s="10" t="s">
        <v>3</v>
      </c>
      <c r="J31" s="10" t="s">
        <v>3</v>
      </c>
      <c r="K31" s="10" t="s">
        <v>3</v>
      </c>
      <c r="L31" s="10" t="s">
        <v>3</v>
      </c>
      <c r="M31" s="10" t="s">
        <v>3</v>
      </c>
      <c r="N31" s="10" t="s">
        <v>3</v>
      </c>
      <c r="O31" s="10" t="s">
        <v>3</v>
      </c>
      <c r="P31" s="10" t="s">
        <v>3</v>
      </c>
      <c r="Q31" s="10" t="s">
        <v>3</v>
      </c>
      <c r="R31" s="10" t="s">
        <v>3</v>
      </c>
      <c r="S31" s="10" t="s">
        <v>3</v>
      </c>
      <c r="T31" s="10" t="s">
        <v>3</v>
      </c>
      <c r="U31" s="10" t="s">
        <v>3</v>
      </c>
    </row>
    <row r="32" spans="1:21">
      <c r="A32" s="21" t="s">
        <v>11</v>
      </c>
      <c r="B32" s="22">
        <f t="shared" ref="B32:Q32" si="2">SUM(B27:B31)</f>
        <v>246288</v>
      </c>
      <c r="C32" s="22">
        <f t="shared" si="2"/>
        <v>225027</v>
      </c>
      <c r="D32" s="22">
        <f t="shared" si="2"/>
        <v>216059</v>
      </c>
      <c r="E32" s="23">
        <f t="shared" si="2"/>
        <v>167506</v>
      </c>
      <c r="F32" s="24">
        <f t="shared" si="2"/>
        <v>126497</v>
      </c>
      <c r="G32" s="25">
        <f t="shared" si="2"/>
        <v>115015</v>
      </c>
      <c r="H32" s="25">
        <f t="shared" si="2"/>
        <v>110760</v>
      </c>
      <c r="I32" s="25">
        <f t="shared" si="2"/>
        <v>109370</v>
      </c>
      <c r="J32" s="25">
        <f t="shared" si="2"/>
        <v>123855</v>
      </c>
      <c r="K32" s="25">
        <f t="shared" si="2"/>
        <v>108857</v>
      </c>
      <c r="L32" s="25">
        <f t="shared" si="2"/>
        <v>137521</v>
      </c>
      <c r="M32" s="25">
        <f t="shared" si="2"/>
        <v>145300</v>
      </c>
      <c r="N32" s="25">
        <f t="shared" si="2"/>
        <v>121257</v>
      </c>
      <c r="O32" s="25">
        <f t="shared" si="2"/>
        <v>117630</v>
      </c>
      <c r="P32" s="25">
        <f t="shared" si="2"/>
        <v>107713</v>
      </c>
      <c r="Q32" s="25">
        <f t="shared" si="2"/>
        <v>126747</v>
      </c>
      <c r="R32" s="25">
        <f>SUM(R27:R31)</f>
        <v>105053</v>
      </c>
      <c r="S32" s="25">
        <f>SUM(S27:S31)</f>
        <v>102346</v>
      </c>
      <c r="T32" s="25">
        <f>SUM(T27:T31)</f>
        <v>103537</v>
      </c>
      <c r="U32" s="25">
        <f>SUM(U27:U31)</f>
        <v>88882</v>
      </c>
    </row>
    <row r="33" spans="1:23">
      <c r="A33" s="21" t="s">
        <v>44</v>
      </c>
      <c r="B33" s="22">
        <f t="shared" ref="B33:Q33" si="3">+B32+B25</f>
        <v>512990</v>
      </c>
      <c r="C33" s="22">
        <f t="shared" si="3"/>
        <v>474885</v>
      </c>
      <c r="D33" s="22">
        <f t="shared" si="3"/>
        <v>496311</v>
      </c>
      <c r="E33" s="22">
        <f t="shared" si="3"/>
        <v>410154</v>
      </c>
      <c r="F33" s="22">
        <f t="shared" si="3"/>
        <v>346864</v>
      </c>
      <c r="G33" s="22">
        <f t="shared" si="3"/>
        <v>342256</v>
      </c>
      <c r="H33" s="22">
        <f t="shared" si="3"/>
        <v>350966</v>
      </c>
      <c r="I33" s="22">
        <f t="shared" si="3"/>
        <v>362826</v>
      </c>
      <c r="J33" s="22">
        <f t="shared" si="3"/>
        <v>376204</v>
      </c>
      <c r="K33" s="22">
        <f t="shared" si="3"/>
        <v>354509</v>
      </c>
      <c r="L33" s="22">
        <f t="shared" si="3"/>
        <v>405535</v>
      </c>
      <c r="M33" s="22">
        <f t="shared" si="3"/>
        <v>435477</v>
      </c>
      <c r="N33" s="22">
        <f t="shared" si="3"/>
        <v>394677</v>
      </c>
      <c r="O33" s="22">
        <f t="shared" si="3"/>
        <v>398825</v>
      </c>
      <c r="P33" s="22">
        <f t="shared" si="3"/>
        <v>400816</v>
      </c>
      <c r="Q33" s="22">
        <f t="shared" si="3"/>
        <v>420849</v>
      </c>
      <c r="R33" s="22">
        <f>+R32+R25</f>
        <v>368518</v>
      </c>
      <c r="S33" s="22">
        <f>+S32+S25</f>
        <v>379514</v>
      </c>
      <c r="T33" s="22">
        <f>+T32+T25</f>
        <v>367104</v>
      </c>
      <c r="U33" s="22">
        <f>+U32+U25</f>
        <v>338027</v>
      </c>
    </row>
    <row r="34" spans="1:23" ht="13.5">
      <c r="A34" s="26" t="s">
        <v>18</v>
      </c>
      <c r="B34" s="27"/>
      <c r="C34" s="27"/>
      <c r="D34" s="27"/>
      <c r="E34" s="28"/>
      <c r="F34" s="27"/>
      <c r="G34" s="29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</row>
    <row r="35" spans="1:23" ht="13" customHeight="1">
      <c r="A35" s="7" t="s">
        <v>4</v>
      </c>
      <c r="B35" s="9">
        <f t="shared" ref="B35:Q35" si="4">+B27+B8+B18</f>
        <v>624534</v>
      </c>
      <c r="C35" s="9">
        <f t="shared" si="4"/>
        <v>387134</v>
      </c>
      <c r="D35" s="9">
        <f t="shared" si="4"/>
        <v>293897</v>
      </c>
      <c r="E35" s="9">
        <f t="shared" si="4"/>
        <v>400578</v>
      </c>
      <c r="F35" s="11">
        <f t="shared" si="4"/>
        <v>555143</v>
      </c>
      <c r="G35" s="11">
        <f t="shared" si="4"/>
        <v>646788</v>
      </c>
      <c r="H35" s="11">
        <f t="shared" si="4"/>
        <v>779630</v>
      </c>
      <c r="I35" s="11">
        <f t="shared" si="4"/>
        <v>942805</v>
      </c>
      <c r="J35" s="11">
        <f t="shared" si="4"/>
        <v>813023</v>
      </c>
      <c r="K35" s="11">
        <f t="shared" si="4"/>
        <v>532191</v>
      </c>
      <c r="L35" s="11">
        <f t="shared" si="4"/>
        <v>744096</v>
      </c>
      <c r="M35" s="11">
        <f t="shared" si="4"/>
        <v>810854</v>
      </c>
      <c r="N35" s="11">
        <f t="shared" si="4"/>
        <v>785757</v>
      </c>
      <c r="O35" s="11">
        <f t="shared" si="4"/>
        <v>782721</v>
      </c>
      <c r="P35" s="11">
        <f t="shared" si="4"/>
        <v>629230</v>
      </c>
      <c r="Q35" s="11">
        <f t="shared" si="4"/>
        <v>614808</v>
      </c>
      <c r="R35" s="11">
        <f>+R27+R8+R18</f>
        <v>579745</v>
      </c>
      <c r="S35" s="11">
        <f>+S27+S8+S18</f>
        <v>519385</v>
      </c>
      <c r="T35" s="11">
        <f>+T27+T8+T18</f>
        <v>444816</v>
      </c>
      <c r="U35" s="11">
        <f>+U27+U8+U18</f>
        <v>409830</v>
      </c>
    </row>
    <row r="36" spans="1:23" ht="13" customHeight="1">
      <c r="A36" s="7" t="s">
        <v>17</v>
      </c>
      <c r="B36" s="9" t="s">
        <v>3</v>
      </c>
      <c r="C36" s="9" t="s">
        <v>3</v>
      </c>
      <c r="D36" s="9">
        <f t="shared" ref="D36:Q36" si="5">+D28</f>
        <v>710</v>
      </c>
      <c r="E36" s="9">
        <f t="shared" si="5"/>
        <v>4541</v>
      </c>
      <c r="F36" s="11">
        <f t="shared" si="5"/>
        <v>4327</v>
      </c>
      <c r="G36" s="11">
        <f t="shared" si="5"/>
        <v>4626</v>
      </c>
      <c r="H36" s="11">
        <f t="shared" si="5"/>
        <v>5900</v>
      </c>
      <c r="I36" s="11">
        <f t="shared" si="5"/>
        <v>6288</v>
      </c>
      <c r="J36" s="11">
        <f t="shared" si="5"/>
        <v>4866</v>
      </c>
      <c r="K36" s="11">
        <f t="shared" si="5"/>
        <v>4015</v>
      </c>
      <c r="L36" s="11">
        <f t="shared" si="5"/>
        <v>3214</v>
      </c>
      <c r="M36" s="11">
        <f t="shared" si="5"/>
        <v>3210</v>
      </c>
      <c r="N36" s="11">
        <f t="shared" si="5"/>
        <v>2721</v>
      </c>
      <c r="O36" s="11">
        <f t="shared" si="5"/>
        <v>3855</v>
      </c>
      <c r="P36" s="11">
        <f t="shared" si="5"/>
        <v>3239</v>
      </c>
      <c r="Q36" s="11">
        <f t="shared" si="5"/>
        <v>3080</v>
      </c>
      <c r="R36" s="11">
        <f>+R28</f>
        <v>3106</v>
      </c>
      <c r="S36" s="11">
        <f>+S28</f>
        <v>2435</v>
      </c>
      <c r="T36" s="11">
        <f>+T28</f>
        <v>2127</v>
      </c>
      <c r="U36" s="11">
        <f>+U28</f>
        <v>1914</v>
      </c>
    </row>
    <row r="37" spans="1:23" ht="13" customHeight="1">
      <c r="A37" s="27" t="s">
        <v>13</v>
      </c>
      <c r="B37" s="9" t="s">
        <v>3</v>
      </c>
      <c r="C37" s="9" t="s">
        <v>3</v>
      </c>
      <c r="D37" s="9">
        <f t="shared" ref="D37:Q37" si="6">+D20</f>
        <v>882</v>
      </c>
      <c r="E37" s="9">
        <f t="shared" si="6"/>
        <v>4721</v>
      </c>
      <c r="F37" s="11">
        <f t="shared" si="6"/>
        <v>4792</v>
      </c>
      <c r="G37" s="11">
        <f t="shared" si="6"/>
        <v>4657</v>
      </c>
      <c r="H37" s="11">
        <f t="shared" si="6"/>
        <v>7471</v>
      </c>
      <c r="I37" s="11">
        <f t="shared" si="6"/>
        <v>11175</v>
      </c>
      <c r="J37" s="11">
        <f t="shared" si="6"/>
        <v>10669</v>
      </c>
      <c r="K37" s="11">
        <f t="shared" si="6"/>
        <v>8131</v>
      </c>
      <c r="L37" s="11">
        <f t="shared" si="6"/>
        <v>9039</v>
      </c>
      <c r="M37" s="11">
        <f t="shared" si="6"/>
        <v>9346</v>
      </c>
      <c r="N37" s="11">
        <f t="shared" si="6"/>
        <v>9309</v>
      </c>
      <c r="O37" s="11">
        <f t="shared" si="6"/>
        <v>10380</v>
      </c>
      <c r="P37" s="11">
        <f t="shared" si="6"/>
        <v>11173</v>
      </c>
      <c r="Q37" s="11">
        <f t="shared" si="6"/>
        <v>10515</v>
      </c>
      <c r="R37" s="11">
        <f>+R20</f>
        <v>9342</v>
      </c>
      <c r="S37" s="11">
        <f>+S20</f>
        <v>9481</v>
      </c>
      <c r="T37" s="11">
        <f>+T20</f>
        <v>6692</v>
      </c>
      <c r="U37" s="11">
        <f>+U20</f>
        <v>4669</v>
      </c>
    </row>
    <row r="38" spans="1:23" ht="13" customHeight="1">
      <c r="A38" s="7" t="s">
        <v>6</v>
      </c>
      <c r="B38" s="9">
        <f t="shared" ref="B38:Q38" si="7">+B10+B21+B29</f>
        <v>1525167</v>
      </c>
      <c r="C38" s="9">
        <f t="shared" si="7"/>
        <v>1513447</v>
      </c>
      <c r="D38" s="9">
        <f t="shared" si="7"/>
        <v>1702227</v>
      </c>
      <c r="E38" s="9">
        <f t="shared" si="7"/>
        <v>1646385</v>
      </c>
      <c r="F38" s="11">
        <f t="shared" si="7"/>
        <v>1673728</v>
      </c>
      <c r="G38" s="11">
        <f t="shared" si="7"/>
        <v>1683760</v>
      </c>
      <c r="H38" s="11">
        <f t="shared" si="7"/>
        <v>1618268</v>
      </c>
      <c r="I38" s="11">
        <f t="shared" si="7"/>
        <v>1706727</v>
      </c>
      <c r="J38" s="11">
        <f t="shared" si="7"/>
        <v>1673580</v>
      </c>
      <c r="K38" s="11">
        <f t="shared" si="7"/>
        <v>1606879</v>
      </c>
      <c r="L38" s="11">
        <f t="shared" si="7"/>
        <v>1743375</v>
      </c>
      <c r="M38" s="11">
        <f t="shared" si="7"/>
        <v>1892254</v>
      </c>
      <c r="N38" s="11">
        <f t="shared" si="7"/>
        <v>1905261</v>
      </c>
      <c r="O38" s="11">
        <f t="shared" si="7"/>
        <v>1852456</v>
      </c>
      <c r="P38" s="11">
        <f t="shared" si="7"/>
        <v>1876408</v>
      </c>
      <c r="Q38" s="11">
        <f t="shared" si="7"/>
        <v>1858395</v>
      </c>
      <c r="R38" s="11">
        <f>+R10+R21+R29</f>
        <v>1679906</v>
      </c>
      <c r="S38" s="11">
        <f>+S10+S21+S29</f>
        <v>1651710</v>
      </c>
      <c r="T38" s="11">
        <f>+T10+T21+T29</f>
        <v>1747837</v>
      </c>
      <c r="U38" s="11">
        <f>+U10+U21+U29</f>
        <v>1786131</v>
      </c>
    </row>
    <row r="39" spans="1:23" ht="13" customHeight="1">
      <c r="A39" s="7" t="s">
        <v>7</v>
      </c>
      <c r="B39" s="9" t="str">
        <f>B11</f>
        <v>-</v>
      </c>
      <c r="C39" s="9" t="str">
        <f>C11</f>
        <v>-</v>
      </c>
      <c r="D39" s="9" t="str">
        <f>D11</f>
        <v>-</v>
      </c>
      <c r="E39" s="10" t="s">
        <v>3</v>
      </c>
      <c r="F39" s="11" t="s">
        <v>3</v>
      </c>
      <c r="G39" s="11" t="s">
        <v>3</v>
      </c>
      <c r="H39" s="11" t="s">
        <v>3</v>
      </c>
      <c r="I39" s="11" t="s">
        <v>3</v>
      </c>
      <c r="J39" s="11" t="s">
        <v>3</v>
      </c>
      <c r="K39" s="11" t="s">
        <v>3</v>
      </c>
      <c r="L39" s="11" t="s">
        <v>3</v>
      </c>
      <c r="M39" s="11" t="s">
        <v>3</v>
      </c>
      <c r="N39" s="11" t="s">
        <v>3</v>
      </c>
      <c r="O39" s="11" t="s">
        <v>3</v>
      </c>
      <c r="P39" s="11" t="s">
        <v>3</v>
      </c>
      <c r="Q39" s="11" t="s">
        <v>3</v>
      </c>
      <c r="R39" s="11" t="s">
        <v>3</v>
      </c>
      <c r="S39" s="11" t="s">
        <v>3</v>
      </c>
      <c r="T39" s="11" t="s">
        <v>3</v>
      </c>
      <c r="U39" s="11" t="s">
        <v>3</v>
      </c>
    </row>
    <row r="40" spans="1:23" ht="13" customHeight="1">
      <c r="A40" s="7" t="s">
        <v>14</v>
      </c>
      <c r="B40" s="9">
        <f t="shared" ref="B40:I40" si="8">B22</f>
        <v>294</v>
      </c>
      <c r="C40" s="9">
        <f t="shared" si="8"/>
        <v>407</v>
      </c>
      <c r="D40" s="9">
        <f t="shared" si="8"/>
        <v>79</v>
      </c>
      <c r="E40" s="9">
        <f t="shared" si="8"/>
        <v>57</v>
      </c>
      <c r="F40" s="11">
        <f t="shared" si="8"/>
        <v>44</v>
      </c>
      <c r="G40" s="11">
        <f t="shared" si="8"/>
        <v>10</v>
      </c>
      <c r="H40" s="11" t="str">
        <f t="shared" si="8"/>
        <v>-</v>
      </c>
      <c r="I40" s="11" t="str">
        <f t="shared" si="8"/>
        <v>-</v>
      </c>
      <c r="J40" s="11" t="s">
        <v>3</v>
      </c>
      <c r="K40" s="11" t="s">
        <v>3</v>
      </c>
      <c r="L40" s="11" t="s">
        <v>3</v>
      </c>
      <c r="M40" s="11" t="s">
        <v>3</v>
      </c>
      <c r="N40" s="11" t="s">
        <v>3</v>
      </c>
      <c r="O40" s="11" t="s">
        <v>3</v>
      </c>
      <c r="P40" s="11" t="s">
        <v>3</v>
      </c>
      <c r="Q40" s="11" t="s">
        <v>3</v>
      </c>
      <c r="R40" s="11" t="s">
        <v>3</v>
      </c>
      <c r="S40" s="11" t="s">
        <v>3</v>
      </c>
      <c r="T40" s="11" t="s">
        <v>3</v>
      </c>
      <c r="U40" s="11" t="s">
        <v>3</v>
      </c>
    </row>
    <row r="41" spans="1:23" ht="13" customHeight="1">
      <c r="A41" s="7" t="s">
        <v>8</v>
      </c>
      <c r="B41" s="9">
        <f t="shared" ref="B41:Q41" si="9">+B30+B23+B12</f>
        <v>803394</v>
      </c>
      <c r="C41" s="9">
        <f t="shared" si="9"/>
        <v>851642</v>
      </c>
      <c r="D41" s="9">
        <f t="shared" si="9"/>
        <v>871812</v>
      </c>
      <c r="E41" s="9">
        <f t="shared" si="9"/>
        <v>852263</v>
      </c>
      <c r="F41" s="11">
        <f t="shared" si="9"/>
        <v>1019741</v>
      </c>
      <c r="G41" s="11">
        <f t="shared" si="9"/>
        <v>1105170</v>
      </c>
      <c r="H41" s="11">
        <f t="shared" si="9"/>
        <v>1150289</v>
      </c>
      <c r="I41" s="11">
        <f t="shared" si="9"/>
        <v>1118714</v>
      </c>
      <c r="J41" s="11">
        <f t="shared" si="9"/>
        <v>1055152</v>
      </c>
      <c r="K41" s="11">
        <f t="shared" si="9"/>
        <v>1137176</v>
      </c>
      <c r="L41" s="11">
        <f t="shared" si="9"/>
        <v>1416681</v>
      </c>
      <c r="M41" s="11">
        <f t="shared" si="9"/>
        <v>1583921</v>
      </c>
      <c r="N41" s="11">
        <f t="shared" si="9"/>
        <v>1585685</v>
      </c>
      <c r="O41" s="11">
        <f t="shared" si="9"/>
        <v>1598863</v>
      </c>
      <c r="P41" s="11">
        <f t="shared" si="9"/>
        <v>1712485</v>
      </c>
      <c r="Q41" s="11">
        <f t="shared" si="9"/>
        <v>1718467</v>
      </c>
      <c r="R41" s="11">
        <f>+R30+R23+R12</f>
        <v>1556845</v>
      </c>
      <c r="S41" s="11">
        <f>+S30+S23+S12</f>
        <v>1522520</v>
      </c>
      <c r="T41" s="11">
        <f>+T12+T23+T30</f>
        <v>1469415</v>
      </c>
      <c r="U41" s="11">
        <f>+U12+U23+U30</f>
        <v>1450102</v>
      </c>
    </row>
    <row r="42" spans="1:23" ht="13" customHeight="1">
      <c r="A42" s="7" t="s">
        <v>9</v>
      </c>
      <c r="B42" s="9">
        <f t="shared" ref="B42:Q42" si="10">B13</f>
        <v>28787</v>
      </c>
      <c r="C42" s="9">
        <f t="shared" si="10"/>
        <v>68679</v>
      </c>
      <c r="D42" s="9">
        <f t="shared" si="10"/>
        <v>116963</v>
      </c>
      <c r="E42" s="9">
        <f t="shared" si="10"/>
        <v>117629</v>
      </c>
      <c r="F42" s="11">
        <f t="shared" si="10"/>
        <v>80906</v>
      </c>
      <c r="G42" s="11">
        <f t="shared" si="10"/>
        <v>118438</v>
      </c>
      <c r="H42" s="11">
        <f t="shared" si="10"/>
        <v>161421</v>
      </c>
      <c r="I42" s="11">
        <f t="shared" si="10"/>
        <v>177742</v>
      </c>
      <c r="J42" s="11">
        <f t="shared" si="10"/>
        <v>187947</v>
      </c>
      <c r="K42" s="11">
        <f t="shared" si="10"/>
        <v>189831</v>
      </c>
      <c r="L42" s="11">
        <f t="shared" si="10"/>
        <v>275269</v>
      </c>
      <c r="M42" s="11">
        <f t="shared" si="10"/>
        <v>244260</v>
      </c>
      <c r="N42" s="11">
        <f t="shared" si="10"/>
        <v>153891</v>
      </c>
      <c r="O42" s="11">
        <f t="shared" si="10"/>
        <v>129638</v>
      </c>
      <c r="P42" s="11">
        <f t="shared" si="10"/>
        <v>152138</v>
      </c>
      <c r="Q42" s="11">
        <f t="shared" si="10"/>
        <v>205059</v>
      </c>
      <c r="R42" s="11">
        <f>R13</f>
        <v>243965</v>
      </c>
      <c r="S42" s="11">
        <f>S13</f>
        <v>264037</v>
      </c>
      <c r="T42" s="11">
        <f>T13</f>
        <v>215680</v>
      </c>
      <c r="U42" s="11">
        <f>U13</f>
        <v>164974</v>
      </c>
    </row>
    <row r="43" spans="1:23" ht="13" customHeight="1">
      <c r="A43" s="7" t="s">
        <v>15</v>
      </c>
      <c r="B43" s="9">
        <f>B24</f>
        <v>15943</v>
      </c>
      <c r="C43" s="9" t="str">
        <f>C24</f>
        <v>-</v>
      </c>
      <c r="D43" s="9" t="str">
        <f>D24</f>
        <v>-</v>
      </c>
      <c r="E43" s="10" t="s">
        <v>3</v>
      </c>
      <c r="F43" s="11" t="s">
        <v>3</v>
      </c>
      <c r="G43" s="11" t="s">
        <v>3</v>
      </c>
      <c r="H43" s="11" t="s">
        <v>3</v>
      </c>
      <c r="I43" s="11" t="s">
        <v>3</v>
      </c>
      <c r="J43" s="11" t="s">
        <v>3</v>
      </c>
      <c r="K43" s="11" t="s">
        <v>3</v>
      </c>
      <c r="L43" s="11" t="s">
        <v>3</v>
      </c>
      <c r="M43" s="11" t="s">
        <v>3</v>
      </c>
      <c r="N43" s="11" t="s">
        <v>3</v>
      </c>
      <c r="O43" s="11" t="s">
        <v>3</v>
      </c>
      <c r="P43" s="11" t="s">
        <v>3</v>
      </c>
      <c r="Q43" s="11" t="s">
        <v>3</v>
      </c>
      <c r="R43" s="11" t="s">
        <v>3</v>
      </c>
      <c r="S43" s="11" t="s">
        <v>3</v>
      </c>
      <c r="T43" s="11" t="s">
        <v>3</v>
      </c>
      <c r="U43" s="11" t="s">
        <v>3</v>
      </c>
    </row>
    <row r="44" spans="1:23" ht="13" customHeight="1">
      <c r="A44" s="7" t="s">
        <v>10</v>
      </c>
      <c r="B44" s="9">
        <f>+B31+B14</f>
        <v>116879</v>
      </c>
      <c r="C44" s="9">
        <f>+C31+C14</f>
        <v>125020</v>
      </c>
      <c r="D44" s="9">
        <f>+D31+D14</f>
        <v>161014</v>
      </c>
      <c r="E44" s="9">
        <f>+E31+E14</f>
        <v>151696</v>
      </c>
      <c r="F44" s="11">
        <f t="shared" ref="F44:Q44" si="11">+F14</f>
        <v>130783</v>
      </c>
      <c r="G44" s="11">
        <f t="shared" si="11"/>
        <v>135901</v>
      </c>
      <c r="H44" s="11">
        <f t="shared" si="11"/>
        <v>117123</v>
      </c>
      <c r="I44" s="11">
        <f t="shared" si="11"/>
        <v>122857</v>
      </c>
      <c r="J44" s="11">
        <f t="shared" si="11"/>
        <v>81445</v>
      </c>
      <c r="K44" s="11">
        <f t="shared" si="11"/>
        <v>34703</v>
      </c>
      <c r="L44" s="11">
        <f t="shared" si="11"/>
        <v>80067</v>
      </c>
      <c r="M44" s="11">
        <f t="shared" si="11"/>
        <v>113249</v>
      </c>
      <c r="N44" s="11">
        <f t="shared" si="11"/>
        <v>119142</v>
      </c>
      <c r="O44" s="11">
        <f t="shared" si="11"/>
        <v>143516</v>
      </c>
      <c r="P44" s="11">
        <f t="shared" si="11"/>
        <v>140259</v>
      </c>
      <c r="Q44" s="11">
        <f t="shared" si="11"/>
        <v>145633</v>
      </c>
      <c r="R44" s="11">
        <f>+R14</f>
        <v>155600</v>
      </c>
      <c r="S44" s="11">
        <f>+S14</f>
        <v>145345</v>
      </c>
      <c r="T44" s="11">
        <f>+T14</f>
        <v>142138</v>
      </c>
      <c r="U44" s="11">
        <f>+U14</f>
        <v>132994</v>
      </c>
    </row>
    <row r="45" spans="1:23">
      <c r="A45" s="21" t="s">
        <v>36</v>
      </c>
      <c r="B45" s="22">
        <f t="shared" ref="B45:Q45" si="12">SUM(B35:B44)</f>
        <v>3114998</v>
      </c>
      <c r="C45" s="22">
        <f t="shared" si="12"/>
        <v>2946329</v>
      </c>
      <c r="D45" s="22">
        <f t="shared" si="12"/>
        <v>3147584</v>
      </c>
      <c r="E45" s="22">
        <f t="shared" si="12"/>
        <v>3177870</v>
      </c>
      <c r="F45" s="30">
        <f t="shared" si="12"/>
        <v>3469464</v>
      </c>
      <c r="G45" s="25">
        <f t="shared" si="12"/>
        <v>3699350</v>
      </c>
      <c r="H45" s="25">
        <f t="shared" si="12"/>
        <v>3840102</v>
      </c>
      <c r="I45" s="25">
        <f t="shared" si="12"/>
        <v>4086308</v>
      </c>
      <c r="J45" s="25">
        <f t="shared" si="12"/>
        <v>3826682</v>
      </c>
      <c r="K45" s="25">
        <f t="shared" si="12"/>
        <v>3512926</v>
      </c>
      <c r="L45" s="25">
        <f t="shared" si="12"/>
        <v>4271741</v>
      </c>
      <c r="M45" s="25">
        <f t="shared" si="12"/>
        <v>4657094</v>
      </c>
      <c r="N45" s="25">
        <f t="shared" si="12"/>
        <v>4561766</v>
      </c>
      <c r="O45" s="25">
        <f t="shared" si="12"/>
        <v>4521429</v>
      </c>
      <c r="P45" s="25">
        <f t="shared" si="12"/>
        <v>4524932</v>
      </c>
      <c r="Q45" s="25">
        <f t="shared" si="12"/>
        <v>4555957</v>
      </c>
      <c r="R45" s="25">
        <f>SUM(R35:R44)</f>
        <v>4228509</v>
      </c>
      <c r="S45" s="25">
        <f>SUM(S35:S44)</f>
        <v>4114913</v>
      </c>
      <c r="T45" s="25">
        <f>SUM(T35:T44)</f>
        <v>4028705</v>
      </c>
      <c r="U45" s="25">
        <f>SUM(U35:U44)</f>
        <v>3950614</v>
      </c>
    </row>
    <row r="46" spans="1:23">
      <c r="A46" s="31" t="s">
        <v>19</v>
      </c>
      <c r="B46" s="32"/>
      <c r="C46" s="32"/>
      <c r="E46" s="32"/>
      <c r="G46" s="32"/>
      <c r="H46" s="32"/>
      <c r="I46" s="32"/>
      <c r="K46" s="32"/>
      <c r="L46" s="32"/>
      <c r="N46" s="32"/>
      <c r="P46" s="32"/>
      <c r="Q46" s="32"/>
      <c r="R46" s="32"/>
      <c r="S46" s="32"/>
      <c r="T46" s="32"/>
      <c r="U46" s="32" t="s">
        <v>20</v>
      </c>
    </row>
    <row r="47" spans="1:23" ht="8.25" customHeight="1">
      <c r="W47" s="50"/>
    </row>
    <row r="48" spans="1:23">
      <c r="A48" s="37" t="s">
        <v>45</v>
      </c>
    </row>
    <row r="49" spans="1:23" s="51" customFormat="1">
      <c r="A49" s="60" t="s">
        <v>40</v>
      </c>
      <c r="B49" s="52">
        <v>464133</v>
      </c>
      <c r="C49" s="52">
        <v>435550</v>
      </c>
      <c r="D49" s="52">
        <v>444914</v>
      </c>
      <c r="E49" s="52">
        <v>359629</v>
      </c>
      <c r="F49" s="52">
        <v>302864</v>
      </c>
      <c r="G49" s="63">
        <v>299827</v>
      </c>
      <c r="H49" s="52">
        <v>308959</v>
      </c>
      <c r="I49" s="52">
        <v>320051</v>
      </c>
      <c r="J49" s="52">
        <v>337853</v>
      </c>
      <c r="K49" s="52">
        <v>320286</v>
      </c>
      <c r="L49" s="52">
        <v>367150</v>
      </c>
      <c r="M49" s="52">
        <v>397685</v>
      </c>
      <c r="N49" s="52">
        <v>359010</v>
      </c>
      <c r="O49" s="52">
        <v>294962</v>
      </c>
      <c r="P49" s="52">
        <v>287952</v>
      </c>
      <c r="Q49" s="52">
        <v>308872</v>
      </c>
      <c r="R49" s="52">
        <v>272515</v>
      </c>
      <c r="S49" s="52">
        <v>279421</v>
      </c>
      <c r="T49" s="72">
        <v>270000</v>
      </c>
      <c r="U49" s="72">
        <v>259129</v>
      </c>
    </row>
    <row r="50" spans="1:23" s="51" customFormat="1">
      <c r="A50" s="60" t="s">
        <v>41</v>
      </c>
      <c r="B50" s="52">
        <v>30738</v>
      </c>
      <c r="C50" s="52">
        <v>21711</v>
      </c>
      <c r="D50" s="52">
        <v>33269</v>
      </c>
      <c r="E50" s="52">
        <v>34171</v>
      </c>
      <c r="F50" s="52">
        <v>30000</v>
      </c>
      <c r="G50" s="63">
        <v>29699</v>
      </c>
      <c r="H50" s="52">
        <v>28621</v>
      </c>
      <c r="I50" s="52">
        <v>26397</v>
      </c>
      <c r="J50" s="52">
        <v>24514</v>
      </c>
      <c r="K50" s="52">
        <v>22984</v>
      </c>
      <c r="L50" s="52">
        <v>26558</v>
      </c>
      <c r="M50" s="52">
        <v>26426</v>
      </c>
      <c r="N50" s="52">
        <v>26291</v>
      </c>
      <c r="O50" s="52">
        <v>88136</v>
      </c>
      <c r="P50" s="52">
        <v>95560</v>
      </c>
      <c r="Q50" s="52">
        <v>94029</v>
      </c>
      <c r="R50" s="52">
        <v>79235</v>
      </c>
      <c r="S50" s="52">
        <v>85331</v>
      </c>
      <c r="T50" s="72">
        <v>83000</v>
      </c>
      <c r="U50" s="72">
        <v>64163</v>
      </c>
    </row>
    <row r="51" spans="1:23" s="51" customFormat="1">
      <c r="A51" s="60" t="s">
        <v>42</v>
      </c>
      <c r="B51" s="52">
        <v>18119</v>
      </c>
      <c r="C51" s="52">
        <v>17624</v>
      </c>
      <c r="D51" s="52">
        <v>18128</v>
      </c>
      <c r="E51" s="52">
        <v>16354</v>
      </c>
      <c r="F51" s="52">
        <v>14000</v>
      </c>
      <c r="G51" s="63">
        <v>12730</v>
      </c>
      <c r="H51" s="52">
        <v>13386</v>
      </c>
      <c r="I51" s="52">
        <v>16378</v>
      </c>
      <c r="J51" s="52">
        <v>13837</v>
      </c>
      <c r="K51" s="52">
        <v>11239</v>
      </c>
      <c r="L51" s="52">
        <v>11827</v>
      </c>
      <c r="M51" s="52">
        <v>11366</v>
      </c>
      <c r="N51" s="52">
        <v>9376</v>
      </c>
      <c r="O51" s="52">
        <v>15727</v>
      </c>
      <c r="P51" s="52">
        <v>17304</v>
      </c>
      <c r="Q51" s="52">
        <v>17948</v>
      </c>
      <c r="R51" s="52">
        <v>16768</v>
      </c>
      <c r="S51" s="52">
        <v>14762</v>
      </c>
      <c r="T51" s="72">
        <v>14104</v>
      </c>
      <c r="U51" s="72">
        <v>14735</v>
      </c>
    </row>
    <row r="52" spans="1:23" s="51" customFormat="1">
      <c r="A52" s="60" t="s">
        <v>36</v>
      </c>
      <c r="B52" s="65">
        <f>SUM(B49:B51)</f>
        <v>512990</v>
      </c>
      <c r="C52" s="65">
        <f t="shared" ref="C52:Q52" si="13">SUM(C49:C51)</f>
        <v>474885</v>
      </c>
      <c r="D52" s="65">
        <f t="shared" si="13"/>
        <v>496311</v>
      </c>
      <c r="E52" s="65">
        <f t="shared" si="13"/>
        <v>410154</v>
      </c>
      <c r="F52" s="65">
        <f t="shared" si="13"/>
        <v>346864</v>
      </c>
      <c r="G52" s="66">
        <f t="shared" si="13"/>
        <v>342256</v>
      </c>
      <c r="H52" s="65">
        <f t="shared" si="13"/>
        <v>350966</v>
      </c>
      <c r="I52" s="65">
        <f t="shared" si="13"/>
        <v>362826</v>
      </c>
      <c r="J52" s="65">
        <f t="shared" si="13"/>
        <v>376204</v>
      </c>
      <c r="K52" s="65">
        <f t="shared" si="13"/>
        <v>354509</v>
      </c>
      <c r="L52" s="65">
        <f t="shared" si="13"/>
        <v>405535</v>
      </c>
      <c r="M52" s="65">
        <f t="shared" si="13"/>
        <v>435477</v>
      </c>
      <c r="N52" s="65">
        <f t="shared" si="13"/>
        <v>394677</v>
      </c>
      <c r="O52" s="65">
        <f t="shared" si="13"/>
        <v>398825</v>
      </c>
      <c r="P52" s="65">
        <f t="shared" si="13"/>
        <v>400816</v>
      </c>
      <c r="Q52" s="65">
        <f t="shared" si="13"/>
        <v>420849</v>
      </c>
      <c r="R52" s="65">
        <f>SUM(R49:R51)</f>
        <v>368518</v>
      </c>
      <c r="S52" s="65">
        <f>SUM(S49:S51)</f>
        <v>379514</v>
      </c>
      <c r="T52" s="73">
        <f>SUM(T49:T51)</f>
        <v>367104</v>
      </c>
      <c r="U52" s="73">
        <f>SUM(U49:U51)</f>
        <v>338027</v>
      </c>
      <c r="V52" s="81"/>
      <c r="W52" s="81"/>
    </row>
    <row r="53" spans="1:23" s="51" customFormat="1" ht="13" customHeight="1">
      <c r="A53" s="61"/>
      <c r="B53" s="62"/>
      <c r="C53" s="62"/>
      <c r="D53" s="62"/>
      <c r="E53" s="62"/>
      <c r="F53" s="62"/>
      <c r="G53" s="64"/>
      <c r="H53" s="62"/>
      <c r="I53" s="62"/>
      <c r="J53" s="62"/>
      <c r="K53" s="62"/>
      <c r="L53" s="62"/>
      <c r="M53" s="62"/>
      <c r="N53" s="62"/>
      <c r="O53" s="62"/>
      <c r="P53" s="62"/>
      <c r="Q53" s="32"/>
      <c r="R53" s="32"/>
      <c r="S53" s="32"/>
      <c r="T53" s="32"/>
      <c r="U53" s="32" t="s">
        <v>32</v>
      </c>
    </row>
    <row r="54" spans="1:23" s="78" customFormat="1">
      <c r="A54" s="77" t="s">
        <v>46</v>
      </c>
      <c r="P54" s="79"/>
    </row>
    <row r="55" spans="1:23">
      <c r="T55" s="82"/>
      <c r="U55" s="82"/>
    </row>
    <row r="56" spans="1:23" ht="13.5">
      <c r="A56" s="1" t="s">
        <v>39</v>
      </c>
      <c r="P56" s="50"/>
      <c r="Q56" s="32"/>
      <c r="R56" s="32"/>
      <c r="S56" s="32"/>
      <c r="T56" s="83"/>
      <c r="U56" s="83"/>
    </row>
    <row r="57" spans="1:23">
      <c r="A57" s="44"/>
      <c r="B57" s="45">
        <v>2000</v>
      </c>
      <c r="C57" s="45">
        <v>2001</v>
      </c>
      <c r="D57" s="45">
        <v>2002</v>
      </c>
      <c r="E57" s="45">
        <v>2003</v>
      </c>
      <c r="F57" s="45">
        <v>2004</v>
      </c>
      <c r="G57" s="45">
        <v>2005</v>
      </c>
      <c r="H57" s="45">
        <v>2006</v>
      </c>
      <c r="I57" s="46">
        <v>2007</v>
      </c>
      <c r="J57" s="45">
        <v>2008</v>
      </c>
      <c r="K57" s="45">
        <v>2009</v>
      </c>
      <c r="L57" s="45">
        <v>2010</v>
      </c>
      <c r="M57" s="45">
        <v>2011</v>
      </c>
      <c r="N57" s="45">
        <v>2012</v>
      </c>
      <c r="O57" s="45">
        <v>2013</v>
      </c>
      <c r="P57" s="45">
        <v>2014</v>
      </c>
      <c r="Q57" s="45">
        <v>2015</v>
      </c>
      <c r="R57" s="45">
        <v>2016</v>
      </c>
      <c r="S57" s="45">
        <v>2017</v>
      </c>
      <c r="T57" s="45">
        <v>2018</v>
      </c>
      <c r="U57" s="45">
        <v>2019</v>
      </c>
    </row>
    <row r="58" spans="1:23">
      <c r="A58" s="53" t="s">
        <v>33</v>
      </c>
      <c r="B58" s="57">
        <v>1544473</v>
      </c>
      <c r="C58" s="57">
        <v>1397015</v>
      </c>
      <c r="D58" s="57">
        <v>1413723</v>
      </c>
      <c r="E58" s="57">
        <v>1720124</v>
      </c>
      <c r="F58" s="57">
        <v>2276576</v>
      </c>
      <c r="G58" s="57">
        <v>2456525</v>
      </c>
      <c r="H58" s="57">
        <v>2530180</v>
      </c>
      <c r="I58" s="55">
        <v>2718548</v>
      </c>
      <c r="J58" s="55">
        <v>2508911</v>
      </c>
      <c r="K58" s="55">
        <v>2007230</v>
      </c>
      <c r="L58" s="55">
        <v>2610949</v>
      </c>
      <c r="M58" s="55">
        <v>2980659</v>
      </c>
      <c r="N58" s="55">
        <v>3012584</v>
      </c>
      <c r="O58" s="55">
        <v>2948352</v>
      </c>
      <c r="P58" s="55">
        <v>2919781</v>
      </c>
      <c r="Q58" s="55">
        <v>2821832</v>
      </c>
      <c r="R58" s="55">
        <v>2506505</v>
      </c>
      <c r="S58" s="55">
        <v>2415948</v>
      </c>
      <c r="T58" s="55">
        <v>2342292</v>
      </c>
      <c r="U58" s="55">
        <v>2313037</v>
      </c>
    </row>
    <row r="59" spans="1:23">
      <c r="A59" s="53" t="s">
        <v>34</v>
      </c>
      <c r="B59" s="57">
        <v>48384</v>
      </c>
      <c r="C59" s="57">
        <v>36327</v>
      </c>
      <c r="D59" s="57">
        <v>36021</v>
      </c>
      <c r="E59" s="57">
        <v>48260</v>
      </c>
      <c r="F59" s="57">
        <v>62790</v>
      </c>
      <c r="G59" s="57">
        <v>86485</v>
      </c>
      <c r="H59" s="57">
        <v>86542</v>
      </c>
      <c r="I59" s="55">
        <v>89625</v>
      </c>
      <c r="J59" s="55">
        <v>112400</v>
      </c>
      <c r="K59" s="55">
        <v>94261</v>
      </c>
      <c r="L59" s="55">
        <v>93151</v>
      </c>
      <c r="M59" s="55">
        <v>99254</v>
      </c>
      <c r="N59" s="55">
        <v>101174</v>
      </c>
      <c r="O59" s="55">
        <v>92014</v>
      </c>
      <c r="P59" s="55">
        <v>97833</v>
      </c>
      <c r="Q59" s="55">
        <v>94995</v>
      </c>
      <c r="R59" s="55">
        <v>73074</v>
      </c>
      <c r="S59" s="55">
        <v>75171</v>
      </c>
      <c r="T59" s="55">
        <v>71329</v>
      </c>
      <c r="U59" s="55">
        <v>53947</v>
      </c>
    </row>
    <row r="60" spans="1:23">
      <c r="A60" s="53" t="s">
        <v>35</v>
      </c>
      <c r="B60" s="57">
        <v>83585</v>
      </c>
      <c r="C60" s="57">
        <v>67871</v>
      </c>
      <c r="D60" s="57">
        <v>59802</v>
      </c>
      <c r="E60" s="57">
        <v>46554</v>
      </c>
      <c r="F60" s="57">
        <v>40197</v>
      </c>
      <c r="G60" s="57">
        <v>43078</v>
      </c>
      <c r="H60" s="57">
        <v>31498</v>
      </c>
      <c r="I60" s="55">
        <v>38965</v>
      </c>
      <c r="J60" s="55">
        <v>62654</v>
      </c>
      <c r="K60" s="55">
        <v>47371</v>
      </c>
      <c r="L60" s="55">
        <v>68007</v>
      </c>
      <c r="M60" s="55">
        <v>71795</v>
      </c>
      <c r="N60" s="55">
        <v>56876</v>
      </c>
      <c r="O60" s="55">
        <v>48917</v>
      </c>
      <c r="P60" s="55">
        <v>45590</v>
      </c>
      <c r="Q60" s="55">
        <v>57287</v>
      </c>
      <c r="R60" s="55">
        <v>42136</v>
      </c>
      <c r="S60" s="55">
        <v>39075</v>
      </c>
      <c r="T60" s="55">
        <v>36030</v>
      </c>
      <c r="U60" s="55">
        <v>34398</v>
      </c>
    </row>
    <row r="61" spans="1:23">
      <c r="A61" s="54" t="s">
        <v>36</v>
      </c>
      <c r="B61" s="58">
        <f t="shared" ref="B61:J61" si="14">SUM(B58:B60)</f>
        <v>1676442</v>
      </c>
      <c r="C61" s="58">
        <f t="shared" si="14"/>
        <v>1501213</v>
      </c>
      <c r="D61" s="58">
        <f t="shared" si="14"/>
        <v>1509546</v>
      </c>
      <c r="E61" s="58">
        <f t="shared" si="14"/>
        <v>1814938</v>
      </c>
      <c r="F61" s="58">
        <f t="shared" si="14"/>
        <v>2379563</v>
      </c>
      <c r="G61" s="58">
        <f t="shared" si="14"/>
        <v>2586088</v>
      </c>
      <c r="H61" s="58">
        <f t="shared" si="14"/>
        <v>2648220</v>
      </c>
      <c r="I61" s="56">
        <f t="shared" si="14"/>
        <v>2847138</v>
      </c>
      <c r="J61" s="56">
        <f t="shared" si="14"/>
        <v>2683965</v>
      </c>
      <c r="K61" s="56">
        <f t="shared" ref="K61:P61" si="15">SUM(K58:K60)</f>
        <v>2148862</v>
      </c>
      <c r="L61" s="56">
        <f t="shared" si="15"/>
        <v>2772107</v>
      </c>
      <c r="M61" s="56">
        <f t="shared" si="15"/>
        <v>3151708</v>
      </c>
      <c r="N61" s="56">
        <f t="shared" si="15"/>
        <v>3170634</v>
      </c>
      <c r="O61" s="56">
        <f t="shared" si="15"/>
        <v>3089283</v>
      </c>
      <c r="P61" s="56">
        <f t="shared" si="15"/>
        <v>3063204</v>
      </c>
      <c r="Q61" s="56">
        <f>SUM(Q58:Q60)</f>
        <v>2974114</v>
      </c>
      <c r="R61" s="56">
        <f>SUM(R58:R60)</f>
        <v>2621715</v>
      </c>
      <c r="S61" s="56">
        <f>SUM(S58:S60)</f>
        <v>2530194</v>
      </c>
      <c r="T61" s="56">
        <f>SUM(T58:T60)</f>
        <v>2449651</v>
      </c>
      <c r="U61" s="56">
        <f>SUM(U58:U60)</f>
        <v>2401382</v>
      </c>
    </row>
    <row r="62" spans="1:23" ht="24">
      <c r="A62" s="74" t="s">
        <v>37</v>
      </c>
      <c r="B62" s="59">
        <f t="shared" ref="B62:U62" si="16">B61/B45</f>
        <v>0.53818397315182864</v>
      </c>
      <c r="C62" s="59">
        <f t="shared" si="16"/>
        <v>0.50951981262106172</v>
      </c>
      <c r="D62" s="59">
        <f t="shared" si="16"/>
        <v>0.47958878936987859</v>
      </c>
      <c r="E62" s="59">
        <f t="shared" si="16"/>
        <v>0.57111776126776737</v>
      </c>
      <c r="F62" s="59">
        <f t="shared" si="16"/>
        <v>0.68585896841702354</v>
      </c>
      <c r="G62" s="59">
        <f t="shared" si="16"/>
        <v>0.6990655115087786</v>
      </c>
      <c r="H62" s="59">
        <f t="shared" si="16"/>
        <v>0.68962230690747273</v>
      </c>
      <c r="I62" s="59">
        <f t="shared" si="16"/>
        <v>0.69675070993180155</v>
      </c>
      <c r="J62" s="59">
        <f t="shared" si="16"/>
        <v>0.70138177146676939</v>
      </c>
      <c r="K62" s="59">
        <f t="shared" si="16"/>
        <v>0.61170147051204604</v>
      </c>
      <c r="L62" s="59">
        <f t="shared" si="16"/>
        <v>0.6489407948656063</v>
      </c>
      <c r="M62" s="59">
        <f t="shared" si="16"/>
        <v>0.67675421625588827</v>
      </c>
      <c r="N62" s="59">
        <f t="shared" si="16"/>
        <v>0.69504529605420362</v>
      </c>
      <c r="O62" s="59">
        <f t="shared" si="16"/>
        <v>0.6832536793124474</v>
      </c>
      <c r="P62" s="59">
        <f t="shared" si="16"/>
        <v>0.67696133334158393</v>
      </c>
      <c r="Q62" s="59">
        <f t="shared" si="16"/>
        <v>0.65279676695807265</v>
      </c>
      <c r="R62" s="59">
        <f t="shared" si="16"/>
        <v>0.62000932243492923</v>
      </c>
      <c r="S62" s="59">
        <f t="shared" si="16"/>
        <v>0.61488395987958921</v>
      </c>
      <c r="T62" s="59">
        <f t="shared" si="16"/>
        <v>0.60804923666538002</v>
      </c>
      <c r="U62" s="59">
        <f t="shared" si="16"/>
        <v>0.60785032402558181</v>
      </c>
      <c r="W62" s="82"/>
    </row>
    <row r="63" spans="1:23">
      <c r="Q63" s="32"/>
      <c r="R63" s="32"/>
      <c r="S63" s="32"/>
      <c r="T63" s="32"/>
      <c r="U63" s="32" t="s">
        <v>20</v>
      </c>
    </row>
  </sheetData>
  <phoneticPr fontId="17" type="noConversion"/>
  <pageMargins left="0.62992125984251968" right="0.31496062992125984" top="0.47244094488188981" bottom="0.70866141732283472" header="0.31496062992125984" footer="0.31496062992125984"/>
  <pageSetup paperSize="9" scale="70" orientation="landscape" r:id="rId1"/>
  <headerFooter>
    <oddFooter>&amp;L&amp;"Trebuchet MS,Grassetto"&amp;10Statistiche estere - PRODUZIONE MONDIALE
Automobile in cifre&amp;C&amp;"Trebuchet MS,Grassetto"&amp;9&amp;P/&amp;N&amp;R&amp;"Trebuchet MS,Grassetto"&amp;10ANFIA - Studi e statistiche</oddFooter>
  </headerFooter>
  <rowBreaks count="1" manualBreakCount="1">
    <brk id="5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47"/>
  <sheetViews>
    <sheetView showGridLines="0" zoomScaleNormal="100" workbookViewId="0">
      <pane ySplit="7" topLeftCell="A8" activePane="bottomLeft" state="frozen"/>
      <selection pane="bottomLeft" activeCell="D1" sqref="D1"/>
    </sheetView>
  </sheetViews>
  <sheetFormatPr defaultColWidth="10.54296875" defaultRowHeight="12"/>
  <cols>
    <col min="1" max="1" width="10.54296875" style="36"/>
    <col min="2" max="2" width="17.453125" style="4" customWidth="1"/>
    <col min="3" max="3" width="19.453125" style="4" bestFit="1" customWidth="1"/>
    <col min="4" max="4" width="17.453125" style="4" customWidth="1"/>
    <col min="5" max="5" width="3" style="4" customWidth="1"/>
    <col min="6" max="6" width="10.54296875" style="4"/>
    <col min="7" max="8" width="10.54296875" style="47"/>
    <col min="9" max="11" width="10.54296875" style="4"/>
    <col min="12" max="12" width="5.453125" style="4" customWidth="1"/>
    <col min="13" max="16384" width="10.54296875" style="4"/>
  </cols>
  <sheetData>
    <row r="1" spans="1:10" s="2" customFormat="1" ht="18" customHeight="1">
      <c r="B1" s="33" t="s">
        <v>30</v>
      </c>
      <c r="G1" s="48"/>
      <c r="H1" s="48"/>
    </row>
    <row r="2" spans="1:10" s="2" customFormat="1" ht="13.5">
      <c r="B2" s="34" t="s">
        <v>29</v>
      </c>
      <c r="G2" s="48"/>
      <c r="H2" s="48"/>
    </row>
    <row r="3" spans="1:10" s="2" customFormat="1" ht="13.5">
      <c r="B3" s="35"/>
      <c r="C3" s="1"/>
      <c r="D3" s="1"/>
      <c r="G3" s="48"/>
      <c r="H3" s="48"/>
    </row>
    <row r="4" spans="1:10" s="2" customFormat="1" ht="13.5">
      <c r="B4" s="33" t="s">
        <v>0</v>
      </c>
      <c r="C4" s="1"/>
      <c r="D4" s="1"/>
    </row>
    <row r="5" spans="1:10">
      <c r="B5" s="37"/>
      <c r="C5" s="37"/>
      <c r="D5" s="37"/>
      <c r="G5" s="4"/>
      <c r="H5" s="4"/>
      <c r="J5" s="47"/>
    </row>
    <row r="6" spans="1:10">
      <c r="A6" s="43" t="s">
        <v>28</v>
      </c>
      <c r="B6" s="43" t="s">
        <v>27</v>
      </c>
      <c r="C6" s="43" t="s">
        <v>26</v>
      </c>
      <c r="D6" s="43" t="s">
        <v>25</v>
      </c>
      <c r="I6" s="47"/>
      <c r="J6" s="47"/>
    </row>
    <row r="7" spans="1:10">
      <c r="A7" s="67" t="s">
        <v>24</v>
      </c>
      <c r="B7" s="67" t="s">
        <v>23</v>
      </c>
      <c r="C7" s="67" t="s">
        <v>22</v>
      </c>
      <c r="D7" s="67" t="s">
        <v>21</v>
      </c>
      <c r="H7" s="47" t="s">
        <v>31</v>
      </c>
      <c r="I7" s="47"/>
      <c r="J7" s="47"/>
    </row>
    <row r="8" spans="1:10" ht="13.9" customHeight="1">
      <c r="A8" s="75">
        <v>1981</v>
      </c>
      <c r="B8" s="71">
        <v>68.760000000000005</v>
      </c>
      <c r="C8" s="71">
        <v>64.323999999999998</v>
      </c>
      <c r="D8" s="68">
        <f t="shared" ref="D8:D21" si="0">C8+B8</f>
        <v>133.084</v>
      </c>
      <c r="I8" s="47"/>
      <c r="J8" s="47"/>
    </row>
    <row r="9" spans="1:10" ht="13.9" customHeight="1">
      <c r="A9" s="76">
        <v>1982</v>
      </c>
      <c r="B9" s="39">
        <v>94.46</v>
      </c>
      <c r="C9" s="39">
        <v>68.13</v>
      </c>
      <c r="D9" s="69">
        <f t="shared" si="0"/>
        <v>162.58999999999997</v>
      </c>
      <c r="I9" s="47"/>
      <c r="J9" s="47"/>
    </row>
    <row r="10" spans="1:10" ht="13.9" customHeight="1">
      <c r="A10" s="76">
        <v>1983</v>
      </c>
      <c r="B10" s="38">
        <v>121.98699999999999</v>
      </c>
      <c r="C10" s="38">
        <v>99.031999999999996</v>
      </c>
      <c r="D10" s="69">
        <f t="shared" si="0"/>
        <v>221.01900000000001</v>
      </c>
      <c r="H10" s="49"/>
      <c r="I10" s="47"/>
      <c r="J10" s="47"/>
    </row>
    <row r="11" spans="1:10" ht="13.9" customHeight="1">
      <c r="A11" s="76">
        <v>1984</v>
      </c>
      <c r="B11" s="38">
        <v>158.50299999999999</v>
      </c>
      <c r="C11" s="38">
        <v>106.858</v>
      </c>
      <c r="D11" s="69">
        <f t="shared" si="0"/>
        <v>265.36099999999999</v>
      </c>
      <c r="I11" s="47"/>
      <c r="J11" s="47"/>
    </row>
    <row r="12" spans="1:10" ht="13.9" customHeight="1">
      <c r="A12" s="76">
        <v>1985</v>
      </c>
      <c r="B12" s="38">
        <v>264.45800000000003</v>
      </c>
      <c r="C12" s="38">
        <v>113.70399999999999</v>
      </c>
      <c r="D12" s="69">
        <f t="shared" si="0"/>
        <v>378.16200000000003</v>
      </c>
      <c r="I12" s="47"/>
      <c r="J12" s="47"/>
    </row>
    <row r="13" spans="1:10" ht="13.9" customHeight="1">
      <c r="A13" s="76">
        <v>1986</v>
      </c>
      <c r="B13" s="38">
        <v>457.38299999999998</v>
      </c>
      <c r="C13" s="38">
        <v>144.16300000000001</v>
      </c>
      <c r="D13" s="69">
        <f t="shared" si="0"/>
        <v>601.54600000000005</v>
      </c>
      <c r="I13" s="47"/>
      <c r="J13" s="47"/>
    </row>
    <row r="14" spans="1:10" ht="13.9" customHeight="1">
      <c r="A14" s="76">
        <v>1987</v>
      </c>
      <c r="B14" s="38">
        <v>793.125</v>
      </c>
      <c r="C14" s="38">
        <v>186.614</v>
      </c>
      <c r="D14" s="69">
        <f t="shared" si="0"/>
        <v>979.73900000000003</v>
      </c>
      <c r="I14" s="47"/>
      <c r="J14" s="47"/>
    </row>
    <row r="15" spans="1:10" ht="13.9" customHeight="1">
      <c r="A15" s="76">
        <v>1988</v>
      </c>
      <c r="B15" s="38">
        <v>872.07399999999996</v>
      </c>
      <c r="C15" s="38">
        <v>211.58099999999999</v>
      </c>
      <c r="D15" s="69">
        <f t="shared" si="0"/>
        <v>1083.655</v>
      </c>
      <c r="I15" s="47"/>
      <c r="J15" s="47"/>
    </row>
    <row r="16" spans="1:10" ht="13.9" customHeight="1">
      <c r="A16" s="76">
        <v>1989</v>
      </c>
      <c r="B16" s="38">
        <v>871.89800000000002</v>
      </c>
      <c r="C16" s="38">
        <v>257.572</v>
      </c>
      <c r="D16" s="69">
        <f t="shared" si="0"/>
        <v>1129.47</v>
      </c>
      <c r="I16" s="47"/>
      <c r="J16" s="47"/>
    </row>
    <row r="17" spans="1:10" ht="13.9" customHeight="1">
      <c r="A17" s="76">
        <v>1990</v>
      </c>
      <c r="B17" s="39">
        <v>986.75099999999998</v>
      </c>
      <c r="C17" s="39">
        <v>334.87900000000002</v>
      </c>
      <c r="D17" s="70">
        <f t="shared" si="0"/>
        <v>1321.63</v>
      </c>
      <c r="I17" s="47"/>
      <c r="J17" s="47"/>
    </row>
    <row r="18" spans="1:10" ht="13.9" customHeight="1">
      <c r="A18" s="76">
        <v>1991</v>
      </c>
      <c r="B18" s="38">
        <v>1158.2449999999999</v>
      </c>
      <c r="C18" s="38">
        <v>339.57299999999998</v>
      </c>
      <c r="D18" s="69">
        <f t="shared" si="0"/>
        <v>1497.8179999999998</v>
      </c>
      <c r="G18" s="4"/>
      <c r="H18" s="4"/>
      <c r="J18" s="47"/>
    </row>
    <row r="19" spans="1:10" ht="13.9" customHeight="1">
      <c r="A19" s="76">
        <v>1992</v>
      </c>
      <c r="B19" s="38">
        <v>1306.752</v>
      </c>
      <c r="C19" s="38">
        <v>422.94400000000002</v>
      </c>
      <c r="D19" s="69">
        <f t="shared" si="0"/>
        <v>1729.6959999999999</v>
      </c>
      <c r="G19" s="4"/>
      <c r="H19" s="4"/>
      <c r="J19" s="47"/>
    </row>
    <row r="20" spans="1:10" ht="13.9" customHeight="1">
      <c r="A20" s="76">
        <v>1993</v>
      </c>
      <c r="B20" s="38">
        <v>1592.6690000000001</v>
      </c>
      <c r="C20" s="38">
        <v>457.38900000000001</v>
      </c>
      <c r="D20" s="69">
        <f t="shared" si="0"/>
        <v>2050.058</v>
      </c>
      <c r="G20" s="4"/>
      <c r="H20" s="4"/>
    </row>
    <row r="21" spans="1:10" ht="13.9" customHeight="1">
      <c r="A21" s="76">
        <v>1994</v>
      </c>
      <c r="B21" s="38">
        <v>1805.895</v>
      </c>
      <c r="C21" s="38">
        <v>505.76799999999997</v>
      </c>
      <c r="D21" s="69">
        <f t="shared" si="0"/>
        <v>2311.663</v>
      </c>
      <c r="G21" s="4"/>
      <c r="H21" s="4"/>
    </row>
    <row r="22" spans="1:10" ht="13.9" customHeight="1">
      <c r="A22" s="76">
        <v>1995</v>
      </c>
      <c r="B22" s="38">
        <v>2003.146</v>
      </c>
      <c r="C22" s="38">
        <v>523.25400000000002</v>
      </c>
      <c r="D22" s="69">
        <f t="shared" ref="D22:D39" si="1">+C22+B22</f>
        <v>2526.4</v>
      </c>
      <c r="G22" s="4"/>
      <c r="H22" s="4"/>
    </row>
    <row r="23" spans="1:10" ht="13.9" customHeight="1">
      <c r="A23" s="76">
        <v>1996</v>
      </c>
      <c r="B23" s="38">
        <v>2264.7089999999998</v>
      </c>
      <c r="C23" s="38">
        <v>548.005</v>
      </c>
      <c r="D23" s="69">
        <f t="shared" si="1"/>
        <v>2812.7139999999999</v>
      </c>
      <c r="G23" s="4"/>
      <c r="H23" s="4"/>
    </row>
    <row r="24" spans="1:10" ht="13.9" customHeight="1">
      <c r="A24" s="76">
        <v>1997</v>
      </c>
      <c r="B24" s="38">
        <v>2308.4760000000001</v>
      </c>
      <c r="C24" s="38">
        <v>509.79899999999998</v>
      </c>
      <c r="D24" s="69">
        <f t="shared" si="1"/>
        <v>2818.2750000000001</v>
      </c>
      <c r="G24" s="4"/>
      <c r="H24" s="4"/>
    </row>
    <row r="25" spans="1:10" ht="13.9" customHeight="1">
      <c r="A25" s="76">
        <v>1998</v>
      </c>
      <c r="B25" s="38">
        <v>1625.125</v>
      </c>
      <c r="C25" s="38">
        <v>329.36900000000003</v>
      </c>
      <c r="D25" s="69">
        <f t="shared" si="1"/>
        <v>1954.4940000000001</v>
      </c>
      <c r="G25" s="4"/>
      <c r="H25" s="4"/>
    </row>
    <row r="26" spans="1:10" ht="13.9" customHeight="1">
      <c r="A26" s="76">
        <v>1999</v>
      </c>
      <c r="B26" s="38">
        <v>2361.7350000000001</v>
      </c>
      <c r="C26" s="38">
        <v>481.37900000000002</v>
      </c>
      <c r="D26" s="69">
        <f t="shared" si="1"/>
        <v>2843.114</v>
      </c>
      <c r="G26" s="4"/>
      <c r="H26" s="4"/>
    </row>
    <row r="27" spans="1:10" ht="13.9" customHeight="1">
      <c r="A27" s="76">
        <v>2000</v>
      </c>
      <c r="B27" s="40">
        <v>2602.0079999999998</v>
      </c>
      <c r="C27" s="40">
        <v>512.99</v>
      </c>
      <c r="D27" s="41">
        <f t="shared" si="1"/>
        <v>3114.9979999999996</v>
      </c>
      <c r="G27" s="4"/>
      <c r="H27" s="4"/>
    </row>
    <row r="28" spans="1:10" ht="13.9" customHeight="1">
      <c r="A28" s="76">
        <v>2001</v>
      </c>
      <c r="B28" s="40">
        <v>2471.444</v>
      </c>
      <c r="C28" s="40">
        <v>474.88499999999999</v>
      </c>
      <c r="D28" s="41">
        <f t="shared" si="1"/>
        <v>2946.3289999999997</v>
      </c>
      <c r="G28" s="4"/>
      <c r="H28" s="4"/>
    </row>
    <row r="29" spans="1:10" ht="13.9" customHeight="1">
      <c r="A29" s="76">
        <v>2002</v>
      </c>
      <c r="B29" s="40">
        <v>2651.2730000000001</v>
      </c>
      <c r="C29" s="40">
        <v>496.31099999999998</v>
      </c>
      <c r="D29" s="41">
        <f t="shared" si="1"/>
        <v>3147.5840000000003</v>
      </c>
      <c r="G29" s="4"/>
      <c r="H29" s="4"/>
    </row>
    <row r="30" spans="1:10" ht="13.9" customHeight="1">
      <c r="A30" s="76">
        <v>2003</v>
      </c>
      <c r="B30" s="40">
        <v>2767.7159999999999</v>
      </c>
      <c r="C30" s="40">
        <v>410.154</v>
      </c>
      <c r="D30" s="41">
        <f t="shared" si="1"/>
        <v>3177.87</v>
      </c>
      <c r="G30" s="4"/>
      <c r="H30" s="4"/>
    </row>
    <row r="31" spans="1:10" ht="13.9" customHeight="1">
      <c r="A31" s="76">
        <v>2004</v>
      </c>
      <c r="B31" s="40">
        <v>3122.6</v>
      </c>
      <c r="C31" s="40">
        <v>346.86399999999998</v>
      </c>
      <c r="D31" s="41">
        <f t="shared" si="1"/>
        <v>3469.4639999999999</v>
      </c>
      <c r="G31" s="4"/>
      <c r="H31" s="4"/>
    </row>
    <row r="32" spans="1:10" ht="13.9" customHeight="1">
      <c r="A32" s="76">
        <v>2005</v>
      </c>
      <c r="B32" s="40">
        <v>3357.0940000000001</v>
      </c>
      <c r="C32" s="40">
        <v>342.25599999999997</v>
      </c>
      <c r="D32" s="41">
        <f t="shared" si="1"/>
        <v>3699.35</v>
      </c>
      <c r="G32" s="4"/>
      <c r="H32" s="4"/>
    </row>
    <row r="33" spans="1:8" ht="13.9" customHeight="1">
      <c r="A33" s="76">
        <v>2006</v>
      </c>
      <c r="B33" s="40">
        <v>3489.136</v>
      </c>
      <c r="C33" s="40">
        <v>350.96600000000001</v>
      </c>
      <c r="D33" s="41">
        <f t="shared" si="1"/>
        <v>3840.1019999999999</v>
      </c>
      <c r="G33" s="4"/>
      <c r="H33" s="4"/>
    </row>
    <row r="34" spans="1:8" ht="13.9" customHeight="1">
      <c r="A34" s="76">
        <v>2007</v>
      </c>
      <c r="B34" s="40">
        <v>3723.482</v>
      </c>
      <c r="C34" s="40">
        <v>362.82600000000002</v>
      </c>
      <c r="D34" s="41">
        <f t="shared" si="1"/>
        <v>4086.308</v>
      </c>
      <c r="G34" s="4"/>
      <c r="H34" s="4"/>
    </row>
    <row r="35" spans="1:8" ht="13.9" customHeight="1">
      <c r="A35" s="76">
        <v>2008</v>
      </c>
      <c r="B35" s="40">
        <v>3450.4780000000001</v>
      </c>
      <c r="C35" s="40">
        <v>376.20400000000001</v>
      </c>
      <c r="D35" s="41">
        <f t="shared" si="1"/>
        <v>3826.6820000000002</v>
      </c>
      <c r="G35" s="4"/>
      <c r="H35" s="4"/>
    </row>
    <row r="36" spans="1:8" ht="13.9" customHeight="1">
      <c r="A36" s="76">
        <v>2009</v>
      </c>
      <c r="B36" s="40">
        <v>3158.4169999999999</v>
      </c>
      <c r="C36" s="40">
        <v>354.50900000000001</v>
      </c>
      <c r="D36" s="41">
        <f t="shared" si="1"/>
        <v>3512.9259999999999</v>
      </c>
      <c r="G36" s="4"/>
      <c r="H36" s="4"/>
    </row>
    <row r="37" spans="1:8" ht="13.9" customHeight="1">
      <c r="A37" s="76">
        <v>2010</v>
      </c>
      <c r="B37" s="40">
        <v>3866.2060000000001</v>
      </c>
      <c r="C37" s="40">
        <v>405.53500000000003</v>
      </c>
      <c r="D37" s="41">
        <f t="shared" si="1"/>
        <v>4271.741</v>
      </c>
      <c r="G37" s="4"/>
      <c r="H37" s="4"/>
    </row>
    <row r="38" spans="1:8" ht="13.9" customHeight="1">
      <c r="A38" s="76">
        <v>2011</v>
      </c>
      <c r="B38" s="40">
        <v>4221.6170000000002</v>
      </c>
      <c r="C38" s="40">
        <v>435.47699999999998</v>
      </c>
      <c r="D38" s="41">
        <f t="shared" si="1"/>
        <v>4657.0940000000001</v>
      </c>
      <c r="G38" s="4"/>
      <c r="H38" s="4"/>
    </row>
    <row r="39" spans="1:8" ht="13.9" customHeight="1">
      <c r="A39" s="76">
        <v>2012</v>
      </c>
      <c r="B39" s="40">
        <v>4167.0889999999999</v>
      </c>
      <c r="C39" s="40">
        <v>394.67700000000002</v>
      </c>
      <c r="D39" s="41">
        <f t="shared" si="1"/>
        <v>4561.7659999999996</v>
      </c>
      <c r="G39" s="4"/>
      <c r="H39" s="4"/>
    </row>
    <row r="40" spans="1:8" ht="13.9" customHeight="1">
      <c r="A40" s="76">
        <v>2013</v>
      </c>
      <c r="B40" s="40">
        <v>4122.6040000000003</v>
      </c>
      <c r="C40" s="40">
        <v>398.82499999999999</v>
      </c>
      <c r="D40" s="41">
        <f t="shared" ref="D40:D46" si="2">+C40+B40</f>
        <v>4521.4290000000001</v>
      </c>
      <c r="G40" s="4"/>
      <c r="H40" s="4"/>
    </row>
    <row r="41" spans="1:8" ht="13.9" customHeight="1">
      <c r="A41" s="76">
        <v>2014</v>
      </c>
      <c r="B41" s="40">
        <v>4124.116</v>
      </c>
      <c r="C41" s="40">
        <v>400.81599999999997</v>
      </c>
      <c r="D41" s="41">
        <f t="shared" si="2"/>
        <v>4524.9319999999998</v>
      </c>
      <c r="G41" s="4"/>
      <c r="H41" s="4"/>
    </row>
    <row r="42" spans="1:8" ht="13.9" customHeight="1">
      <c r="A42" s="76">
        <v>2015</v>
      </c>
      <c r="B42" s="40">
        <v>4135.1080000000002</v>
      </c>
      <c r="C42" s="40">
        <v>420.84899999999999</v>
      </c>
      <c r="D42" s="41">
        <f t="shared" si="2"/>
        <v>4555.9570000000003</v>
      </c>
      <c r="G42" s="4"/>
      <c r="H42" s="4"/>
    </row>
    <row r="43" spans="1:8" ht="13.9" customHeight="1">
      <c r="A43" s="76">
        <v>2016</v>
      </c>
      <c r="B43" s="40">
        <v>3859.991</v>
      </c>
      <c r="C43" s="40">
        <v>368.51799999999997</v>
      </c>
      <c r="D43" s="41">
        <f t="shared" si="2"/>
        <v>4228.509</v>
      </c>
      <c r="G43" s="4"/>
      <c r="H43" s="4"/>
    </row>
    <row r="44" spans="1:8">
      <c r="A44" s="76">
        <v>2017</v>
      </c>
      <c r="B44" s="40">
        <v>3735.3989999999999</v>
      </c>
      <c r="C44" s="40">
        <v>379.51400000000001</v>
      </c>
      <c r="D44" s="41">
        <f t="shared" si="2"/>
        <v>4114.9129999999996</v>
      </c>
      <c r="G44" s="4"/>
      <c r="H44" s="4"/>
    </row>
    <row r="45" spans="1:8">
      <c r="A45" s="76">
        <v>2018</v>
      </c>
      <c r="B45" s="40">
        <v>3661.6010000000001</v>
      </c>
      <c r="C45" s="40">
        <v>367.10399999999998</v>
      </c>
      <c r="D45" s="41">
        <f t="shared" si="2"/>
        <v>4028.7049999999999</v>
      </c>
      <c r="G45" s="4"/>
      <c r="H45" s="4"/>
    </row>
    <row r="46" spans="1:8">
      <c r="A46" s="84">
        <v>2019</v>
      </c>
      <c r="B46" s="42">
        <v>3612.587</v>
      </c>
      <c r="C46" s="42">
        <v>338.02699999999999</v>
      </c>
      <c r="D46" s="85">
        <f t="shared" si="2"/>
        <v>3950.614</v>
      </c>
      <c r="G46" s="4"/>
      <c r="H46" s="4"/>
    </row>
    <row r="47" spans="1:8">
      <c r="D47" s="32" t="s">
        <v>20</v>
      </c>
    </row>
  </sheetData>
  <phoneticPr fontId="17" type="noConversion"/>
  <pageMargins left="0.62992125984251968" right="0.62992125984251968" top="0.47244094488188981" bottom="0.70866141732283472" header="0.31496062992125984" footer="0.31496062992125984"/>
  <pageSetup paperSize="9" orientation="portrait" verticalDpi="300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colBreaks count="1" manualBreakCount="1">
    <brk id="4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2</vt:i4>
      </vt:variant>
      <vt:variant>
        <vt:lpstr>Grafici</vt:lpstr>
      </vt:variant>
      <vt:variant>
        <vt:i4>1</vt:i4>
      </vt:variant>
      <vt:variant>
        <vt:lpstr>Intervalli denominati</vt:lpstr>
      </vt:variant>
      <vt:variant>
        <vt:i4>4</vt:i4>
      </vt:variant>
    </vt:vector>
  </HeadingPairs>
  <TitlesOfParts>
    <vt:vector size="7" baseType="lpstr">
      <vt:lpstr>28.Sud Corea</vt:lpstr>
      <vt:lpstr>Trend anni</vt:lpstr>
      <vt:lpstr>Grafico1</vt:lpstr>
      <vt:lpstr>'28.Sud Corea'!Area_stampa</vt:lpstr>
      <vt:lpstr>'Trend anni'!Area_stampa</vt:lpstr>
      <vt:lpstr>'28.Sud Corea'!Titoli_stampa</vt:lpstr>
      <vt:lpstr>'Trend anni'!Titoli_stampa</vt:lpstr>
    </vt:vector>
  </TitlesOfParts>
  <Manager>saglietto marisa</Manager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 arnault</dc:creator>
  <cp:lastModifiedBy>ANFIA </cp:lastModifiedBy>
  <cp:lastPrinted>2020-08-26T07:59:31Z</cp:lastPrinted>
  <dcterms:created xsi:type="dcterms:W3CDTF">2012-11-26T15:31:09Z</dcterms:created>
  <dcterms:modified xsi:type="dcterms:W3CDTF">2020-08-26T07:59:34Z</dcterms:modified>
</cp:coreProperties>
</file>