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09A63341-6947-4914-8490-16EA74EB841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5.Argentin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'25.Argentina'!$A$1:$U$96</definedName>
    <definedName name="_xlnm.Print_Area" localSheetId="1">'Trend anni'!$A$1:$D$70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'25.Argentina'!$2:$5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U84" i="1" l="1"/>
  <c r="U95" i="1" l="1"/>
  <c r="D69" i="2"/>
  <c r="R94" i="1"/>
  <c r="S94" i="1"/>
  <c r="T94" i="1"/>
  <c r="U94" i="1"/>
  <c r="U81" i="1"/>
  <c r="D68" i="2" l="1"/>
  <c r="T80" i="1"/>
  <c r="T79" i="1"/>
  <c r="T77" i="1"/>
  <c r="T76" i="1"/>
  <c r="T75" i="1"/>
  <c r="T73" i="1"/>
  <c r="T70" i="1"/>
  <c r="T69" i="1"/>
  <c r="T81" i="1"/>
  <c r="T95" i="1" s="1"/>
  <c r="T7" i="1"/>
  <c r="T72" i="1" s="1"/>
  <c r="R67" i="1"/>
  <c r="S67" i="1"/>
  <c r="S81" i="1" s="1"/>
  <c r="S95" i="1" s="1"/>
  <c r="S87" i="1"/>
  <c r="R87" i="1"/>
  <c r="R81" i="1"/>
  <c r="R95" i="1" s="1"/>
  <c r="R75" i="1"/>
  <c r="S75" i="1"/>
  <c r="Q75" i="1"/>
  <c r="R70" i="1"/>
  <c r="S70" i="1"/>
  <c r="Q70" i="1"/>
  <c r="D17" i="1"/>
  <c r="E17" i="1"/>
  <c r="E69" i="1" s="1"/>
  <c r="F17" i="1"/>
  <c r="F69" i="1" s="1"/>
  <c r="G17" i="1"/>
  <c r="G69" i="1" s="1"/>
  <c r="H17" i="1"/>
  <c r="H69" i="1" s="1"/>
  <c r="I17" i="1"/>
  <c r="I69" i="1" s="1"/>
  <c r="J17" i="1"/>
  <c r="J69" i="1" s="1"/>
  <c r="C17" i="1"/>
  <c r="D67" i="2"/>
  <c r="S69" i="1"/>
  <c r="S7" i="1"/>
  <c r="S72" i="1" s="1"/>
  <c r="S77" i="1"/>
  <c r="S73" i="1"/>
  <c r="S76" i="1"/>
  <c r="S79" i="1"/>
  <c r="S80" i="1"/>
  <c r="D66" i="2"/>
  <c r="R79" i="1"/>
  <c r="R80" i="1"/>
  <c r="R76" i="1"/>
  <c r="R77" i="1"/>
  <c r="R69" i="1"/>
  <c r="R73" i="1"/>
  <c r="R7" i="1"/>
  <c r="R72" i="1" s="1"/>
  <c r="Q6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B87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B94" i="1"/>
  <c r="D65" i="2"/>
  <c r="Q79" i="1"/>
  <c r="M79" i="1"/>
  <c r="M75" i="1"/>
  <c r="M74" i="1"/>
  <c r="M70" i="1"/>
  <c r="M17" i="1"/>
  <c r="M69" i="1" s="1"/>
  <c r="D78" i="1"/>
  <c r="D60" i="1"/>
  <c r="D64" i="2"/>
  <c r="D63" i="2"/>
  <c r="P70" i="1"/>
  <c r="P75" i="1"/>
  <c r="O79" i="1"/>
  <c r="O75" i="1"/>
  <c r="O74" i="1"/>
  <c r="O70" i="1"/>
  <c r="P74" i="1"/>
  <c r="P79" i="1"/>
  <c r="P66" i="1"/>
  <c r="P60" i="1"/>
  <c r="P39" i="1"/>
  <c r="P80" i="1" s="1"/>
  <c r="P28" i="1"/>
  <c r="P76" i="1" s="1"/>
  <c r="P21" i="1"/>
  <c r="P77" i="1" s="1"/>
  <c r="P17" i="1"/>
  <c r="P69" i="1"/>
  <c r="P12" i="1"/>
  <c r="P73" i="1" s="1"/>
  <c r="P7" i="1"/>
  <c r="P72" i="1" s="1"/>
  <c r="O7" i="1"/>
  <c r="O72" i="1" s="1"/>
  <c r="O66" i="1"/>
  <c r="O60" i="1"/>
  <c r="O39" i="1"/>
  <c r="O80" i="1" s="1"/>
  <c r="O28" i="1"/>
  <c r="O76" i="1" s="1"/>
  <c r="O21" i="1"/>
  <c r="O77" i="1" s="1"/>
  <c r="O17" i="1"/>
  <c r="O69" i="1" s="1"/>
  <c r="O12" i="1"/>
  <c r="O73" i="1" s="1"/>
  <c r="D51" i="2"/>
  <c r="D52" i="2"/>
  <c r="D53" i="2"/>
  <c r="D54" i="2"/>
  <c r="D55" i="2"/>
  <c r="D56" i="2"/>
  <c r="D57" i="2"/>
  <c r="D58" i="2"/>
  <c r="D59" i="2"/>
  <c r="D60" i="2"/>
  <c r="D61" i="2"/>
  <c r="D62" i="2"/>
  <c r="D50" i="2"/>
  <c r="D70" i="1"/>
  <c r="D75" i="1"/>
  <c r="D79" i="1"/>
  <c r="C70" i="1"/>
  <c r="I70" i="1"/>
  <c r="J70" i="1"/>
  <c r="K70" i="1"/>
  <c r="L70" i="1"/>
  <c r="N70" i="1"/>
  <c r="B70" i="1"/>
  <c r="E70" i="1"/>
  <c r="N79" i="1"/>
  <c r="N75" i="1"/>
  <c r="N74" i="1"/>
  <c r="N66" i="1"/>
  <c r="N60" i="1"/>
  <c r="N39" i="1"/>
  <c r="N80" i="1" s="1"/>
  <c r="N28" i="1"/>
  <c r="N76" i="1" s="1"/>
  <c r="N21" i="1"/>
  <c r="N77" i="1"/>
  <c r="N17" i="1"/>
  <c r="N69" i="1" s="1"/>
  <c r="N12" i="1"/>
  <c r="N73" i="1" s="1"/>
  <c r="N7" i="1"/>
  <c r="N72" i="1" s="1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B7" i="1"/>
  <c r="B72" i="1"/>
  <c r="C7" i="1"/>
  <c r="C72" i="1" s="1"/>
  <c r="D7" i="1"/>
  <c r="D72" i="1" s="1"/>
  <c r="E7" i="1"/>
  <c r="E72" i="1" s="1"/>
  <c r="F7" i="1"/>
  <c r="F72" i="1" s="1"/>
  <c r="G7" i="1"/>
  <c r="G72" i="1" s="1"/>
  <c r="H7" i="1"/>
  <c r="H72" i="1" s="1"/>
  <c r="I7" i="1"/>
  <c r="I72" i="1" s="1"/>
  <c r="J7" i="1"/>
  <c r="J72" i="1" s="1"/>
  <c r="K7" i="1"/>
  <c r="K72" i="1" s="1"/>
  <c r="L7" i="1"/>
  <c r="L72" i="1" s="1"/>
  <c r="M7" i="1"/>
  <c r="M72" i="1" s="1"/>
  <c r="B12" i="1"/>
  <c r="C12" i="1"/>
  <c r="C73" i="1" s="1"/>
  <c r="D12" i="1"/>
  <c r="D73" i="1" s="1"/>
  <c r="E12" i="1"/>
  <c r="E73" i="1" s="1"/>
  <c r="F12" i="1"/>
  <c r="F73" i="1" s="1"/>
  <c r="G12" i="1"/>
  <c r="G73" i="1" s="1"/>
  <c r="H12" i="1"/>
  <c r="H73" i="1" s="1"/>
  <c r="I12" i="1"/>
  <c r="I73" i="1" s="1"/>
  <c r="K12" i="1"/>
  <c r="K73" i="1" s="1"/>
  <c r="L12" i="1"/>
  <c r="L73" i="1" s="1"/>
  <c r="M12" i="1"/>
  <c r="M73" i="1" s="1"/>
  <c r="J14" i="1"/>
  <c r="J12" i="1" s="1"/>
  <c r="J73" i="1" s="1"/>
  <c r="B17" i="1"/>
  <c r="B69" i="1"/>
  <c r="C69" i="1"/>
  <c r="D69" i="1"/>
  <c r="K17" i="1"/>
  <c r="K69" i="1"/>
  <c r="L17" i="1"/>
  <c r="L69" i="1" s="1"/>
  <c r="K21" i="1"/>
  <c r="K77" i="1" s="1"/>
  <c r="L21" i="1"/>
  <c r="L77" i="1" s="1"/>
  <c r="M21" i="1"/>
  <c r="M77" i="1" s="1"/>
  <c r="B22" i="1"/>
  <c r="B21" i="1" s="1"/>
  <c r="B77" i="1" s="1"/>
  <c r="C22" i="1"/>
  <c r="C21" i="1"/>
  <c r="C77" i="1" s="1"/>
  <c r="F22" i="1"/>
  <c r="G22" i="1"/>
  <c r="H22" i="1"/>
  <c r="I22" i="1"/>
  <c r="J22" i="1"/>
  <c r="G24" i="1"/>
  <c r="H24" i="1"/>
  <c r="I24" i="1"/>
  <c r="J24" i="1"/>
  <c r="B25" i="1"/>
  <c r="C25" i="1"/>
  <c r="D25" i="1"/>
  <c r="D21" i="1"/>
  <c r="D77" i="1"/>
  <c r="E25" i="1"/>
  <c r="E21" i="1"/>
  <c r="E77" i="1" s="1"/>
  <c r="F25" i="1"/>
  <c r="G25" i="1"/>
  <c r="H25" i="1"/>
  <c r="I25" i="1"/>
  <c r="I21" i="1"/>
  <c r="I77" i="1" s="1"/>
  <c r="J25" i="1"/>
  <c r="J21" i="1" s="1"/>
  <c r="J77" i="1" s="1"/>
  <c r="B28" i="1"/>
  <c r="B76" i="1" s="1"/>
  <c r="C28" i="1"/>
  <c r="C76" i="1" s="1"/>
  <c r="K28" i="1"/>
  <c r="K76" i="1"/>
  <c r="L28" i="1"/>
  <c r="L76" i="1" s="1"/>
  <c r="M28" i="1"/>
  <c r="M76" i="1" s="1"/>
  <c r="J29" i="1"/>
  <c r="F32" i="1"/>
  <c r="G32" i="1"/>
  <c r="G28" i="1" s="1"/>
  <c r="G76" i="1" s="1"/>
  <c r="H32" i="1"/>
  <c r="I32" i="1"/>
  <c r="J32" i="1"/>
  <c r="D36" i="1"/>
  <c r="D28" i="1"/>
  <c r="E36" i="1"/>
  <c r="E28" i="1"/>
  <c r="F36" i="1"/>
  <c r="G36" i="1"/>
  <c r="H36" i="1"/>
  <c r="I36" i="1"/>
  <c r="I28" i="1" s="1"/>
  <c r="J36" i="1"/>
  <c r="J38" i="1"/>
  <c r="E39" i="1"/>
  <c r="E80" i="1" s="1"/>
  <c r="F39" i="1"/>
  <c r="G39" i="1"/>
  <c r="G80" i="1" s="1"/>
  <c r="H39" i="1"/>
  <c r="H80" i="1" s="1"/>
  <c r="I39" i="1"/>
  <c r="I80" i="1" s="1"/>
  <c r="J39" i="1"/>
  <c r="J80" i="1" s="1"/>
  <c r="K39" i="1"/>
  <c r="K80" i="1" s="1"/>
  <c r="L39" i="1"/>
  <c r="L80" i="1" s="1"/>
  <c r="M39" i="1"/>
  <c r="M80" i="1" s="1"/>
  <c r="B40" i="1"/>
  <c r="B39" i="1" s="1"/>
  <c r="C40" i="1"/>
  <c r="C39" i="1" s="1"/>
  <c r="C80" i="1" s="1"/>
  <c r="D40" i="1"/>
  <c r="D39" i="1" s="1"/>
  <c r="D80" i="1" s="1"/>
  <c r="E60" i="1"/>
  <c r="F52" i="1"/>
  <c r="F60" i="1" s="1"/>
  <c r="G52" i="1"/>
  <c r="G70" i="1"/>
  <c r="H52" i="1"/>
  <c r="H70" i="1" s="1"/>
  <c r="B53" i="1"/>
  <c r="B60" i="1" s="1"/>
  <c r="G54" i="1"/>
  <c r="G75" i="1" s="1"/>
  <c r="H54" i="1"/>
  <c r="H75" i="1"/>
  <c r="C60" i="1"/>
  <c r="I60" i="1"/>
  <c r="J60" i="1"/>
  <c r="K60" i="1"/>
  <c r="L60" i="1"/>
  <c r="M60" i="1"/>
  <c r="B66" i="1"/>
  <c r="C66" i="1"/>
  <c r="D66" i="1"/>
  <c r="E66" i="1"/>
  <c r="F66" i="1"/>
  <c r="G66" i="1"/>
  <c r="H66" i="1"/>
  <c r="I66" i="1"/>
  <c r="J66" i="1"/>
  <c r="K66" i="1"/>
  <c r="K67" i="1" s="1"/>
  <c r="L66" i="1"/>
  <c r="M66" i="1"/>
  <c r="B71" i="1"/>
  <c r="B75" i="1"/>
  <c r="C75" i="1"/>
  <c r="E75" i="1"/>
  <c r="F75" i="1"/>
  <c r="I75" i="1"/>
  <c r="J75" i="1"/>
  <c r="K75" i="1"/>
  <c r="L75" i="1"/>
  <c r="B78" i="1"/>
  <c r="C78" i="1"/>
  <c r="B79" i="1"/>
  <c r="C79" i="1"/>
  <c r="E79" i="1"/>
  <c r="F79" i="1"/>
  <c r="G79" i="1"/>
  <c r="H79" i="1"/>
  <c r="I79" i="1"/>
  <c r="J79" i="1"/>
  <c r="K79" i="1"/>
  <c r="L79" i="1"/>
  <c r="F70" i="1"/>
  <c r="Q80" i="1"/>
  <c r="Q81" i="1"/>
  <c r="Q77" i="1"/>
  <c r="Q76" i="1"/>
  <c r="Q69" i="1"/>
  <c r="Q7" i="1"/>
  <c r="Q72" i="1" s="1"/>
  <c r="Q73" i="1"/>
  <c r="E76" i="1"/>
  <c r="M67" i="1" l="1"/>
  <c r="O67" i="1"/>
  <c r="E67" i="1"/>
  <c r="I67" i="1"/>
  <c r="C67" i="1"/>
  <c r="L67" i="1"/>
  <c r="P67" i="1"/>
  <c r="H60" i="1"/>
  <c r="H28" i="1"/>
  <c r="H76" i="1" s="1"/>
  <c r="G21" i="1"/>
  <c r="G77" i="1" s="1"/>
  <c r="E49" i="1"/>
  <c r="F28" i="1"/>
  <c r="F76" i="1" s="1"/>
  <c r="B73" i="1"/>
  <c r="F21" i="1"/>
  <c r="F77" i="1" s="1"/>
  <c r="F67" i="1"/>
  <c r="H21" i="1"/>
  <c r="H77" i="1" s="1"/>
  <c r="J28" i="1"/>
  <c r="J76" i="1" s="1"/>
  <c r="I76" i="1"/>
  <c r="I49" i="1"/>
  <c r="B80" i="1"/>
  <c r="B49" i="1"/>
  <c r="G60" i="1"/>
  <c r="G67" i="1" s="1"/>
  <c r="C49" i="1"/>
  <c r="H67" i="1"/>
  <c r="B67" i="1"/>
  <c r="J67" i="1"/>
  <c r="M81" i="1"/>
  <c r="M95" i="1" s="1"/>
  <c r="E81" i="1"/>
  <c r="E95" i="1" s="1"/>
  <c r="N49" i="1"/>
  <c r="O49" i="1"/>
  <c r="Q95" i="1"/>
  <c r="D49" i="1"/>
  <c r="L81" i="1"/>
  <c r="L95" i="1" s="1"/>
  <c r="I81" i="1"/>
  <c r="I95" i="1" s="1"/>
  <c r="C81" i="1"/>
  <c r="C95" i="1" s="1"/>
  <c r="K81" i="1"/>
  <c r="K95" i="1" s="1"/>
  <c r="P81" i="1"/>
  <c r="P95" i="1" s="1"/>
  <c r="P49" i="1"/>
  <c r="D67" i="1"/>
  <c r="D76" i="1"/>
  <c r="D81" i="1" s="1"/>
  <c r="D95" i="1" s="1"/>
  <c r="N67" i="1"/>
  <c r="N81" i="1"/>
  <c r="N95" i="1" s="1"/>
  <c r="J81" i="1"/>
  <c r="J95" i="1" s="1"/>
  <c r="O81" i="1"/>
  <c r="O95" i="1" s="1"/>
  <c r="G81" i="1"/>
  <c r="G95" i="1" s="1"/>
  <c r="K49" i="1"/>
  <c r="L49" i="1"/>
  <c r="H49" i="1"/>
  <c r="G49" i="1"/>
  <c r="M49" i="1"/>
  <c r="F80" i="1"/>
  <c r="F81" i="1" s="1"/>
  <c r="F95" i="1" s="1"/>
  <c r="H81" i="1" l="1"/>
  <c r="H95" i="1" s="1"/>
  <c r="B81" i="1"/>
  <c r="B95" i="1" s="1"/>
  <c r="J49" i="1"/>
  <c r="F49" i="1"/>
</calcChain>
</file>

<file path=xl/sharedStrings.xml><?xml version="1.0" encoding="utf-8"?>
<sst xmlns="http://schemas.openxmlformats.org/spreadsheetml/2006/main" count="686" uniqueCount="84">
  <si>
    <t>FIAT AUTO  ARGENTINA</t>
  </si>
  <si>
    <t>UNO</t>
  </si>
  <si>
    <t>-</t>
  </si>
  <si>
    <t>DUNA</t>
  </si>
  <si>
    <t>PALIO</t>
  </si>
  <si>
    <t>SIENA</t>
  </si>
  <si>
    <t>FORD ARGENTINA</t>
  </si>
  <si>
    <t>ESCORT</t>
  </si>
  <si>
    <t>FOCUS</t>
  </si>
  <si>
    <t>ORION</t>
  </si>
  <si>
    <t>POINTER</t>
  </si>
  <si>
    <t>GENERAL MOTORS</t>
  </si>
  <si>
    <t>CHEVROLET AGILE</t>
  </si>
  <si>
    <t>CHEVROLET CORSA</t>
  </si>
  <si>
    <t>RENAULT ARGENTINA</t>
  </si>
  <si>
    <t>CLIO</t>
  </si>
  <si>
    <t>FLUENCE</t>
  </si>
  <si>
    <t>MEGANE</t>
  </si>
  <si>
    <t>KANGOO</t>
  </si>
  <si>
    <t>SYMBOL</t>
  </si>
  <si>
    <t>PEUGEOT-CITROEN *</t>
  </si>
  <si>
    <t>PEUGEOT 206</t>
  </si>
  <si>
    <t>PEUGEOT 207</t>
  </si>
  <si>
    <t>PEUGEOT 306</t>
  </si>
  <si>
    <t>PEUGEOT 307</t>
  </si>
  <si>
    <t>PEUGEOT 308</t>
  </si>
  <si>
    <t>PEUGEOT 405</t>
  </si>
  <si>
    <t>PEUGEOT 408</t>
  </si>
  <si>
    <t>PEUGEOT PARTNER</t>
  </si>
  <si>
    <t>CITROEN BERLINGO</t>
  </si>
  <si>
    <t>CITROEN C4</t>
  </si>
  <si>
    <t>VOLKSWAGEN ARGENTINA</t>
  </si>
  <si>
    <t>CORDOBA</t>
  </si>
  <si>
    <t>FOX</t>
  </si>
  <si>
    <t>SURAN</t>
  </si>
  <si>
    <t>VOYAGE</t>
  </si>
  <si>
    <t>GOL</t>
  </si>
  <si>
    <t>POLO</t>
  </si>
  <si>
    <t>HONDA City-EXL LX</t>
  </si>
  <si>
    <t>IVECO ARGENTINA</t>
  </si>
  <si>
    <t>PEUGEOT-CITROEN</t>
  </si>
  <si>
    <t>SCANIA ARGENTINA</t>
  </si>
  <si>
    <t>TOYOTA ARGENTINA</t>
  </si>
  <si>
    <t>VOLKSWAGEN ARG.</t>
  </si>
  <si>
    <t>EL DETALLE</t>
  </si>
  <si>
    <t>FIAT AUTO ARGENTINA</t>
  </si>
  <si>
    <t>HONDA MOTOR ARGENTINA</t>
  </si>
  <si>
    <t>Fonte: ADEFA</t>
  </si>
  <si>
    <r>
      <t>ARGENTINA/</t>
    </r>
    <r>
      <rPr>
        <b/>
        <i/>
        <sz val="10"/>
        <rFont val="Trebuchet MS"/>
        <family val="2"/>
      </rPr>
      <t>ARGENTINA</t>
    </r>
  </si>
  <si>
    <r>
      <t>AUTOVETTURE</t>
    </r>
    <r>
      <rPr>
        <b/>
        <i/>
        <sz val="9"/>
        <rFont val="Trebuchet MS"/>
        <family val="2"/>
      </rPr>
      <t>/</t>
    </r>
    <r>
      <rPr>
        <i/>
        <sz val="9"/>
        <rFont val="Trebuchet MS"/>
        <family val="2"/>
      </rPr>
      <t>CARS</t>
    </r>
  </si>
  <si>
    <r>
      <t>AUTOCARRI</t>
    </r>
    <r>
      <rPr>
        <b/>
        <i/>
        <sz val="9"/>
        <rFont val="Trebuchet MS"/>
        <family val="2"/>
      </rPr>
      <t>/</t>
    </r>
    <r>
      <rPr>
        <i/>
        <sz val="9"/>
        <rFont val="Trebuchet MS"/>
        <family val="2"/>
      </rPr>
      <t>TRUCKS</t>
    </r>
  </si>
  <si>
    <r>
      <t>AUTOBUS</t>
    </r>
    <r>
      <rPr>
        <b/>
        <i/>
        <sz val="9"/>
        <rFont val="Trebuchet MS"/>
        <family val="2"/>
      </rPr>
      <t>/</t>
    </r>
    <r>
      <rPr>
        <i/>
        <sz val="9"/>
        <rFont val="Trebuchet MS"/>
        <family val="2"/>
      </rPr>
      <t>BUSES</t>
    </r>
  </si>
  <si>
    <r>
      <t>TOTALE AUTOVEICOLI</t>
    </r>
    <r>
      <rPr>
        <b/>
        <i/>
        <sz val="9"/>
        <rFont val="Trebuchet MS"/>
        <family val="2"/>
      </rPr>
      <t>/</t>
    </r>
    <r>
      <rPr>
        <i/>
        <sz val="9"/>
        <rFont val="Trebuchet MS"/>
        <family val="2"/>
      </rPr>
      <t>MOTOR VEHICLE TOTAL</t>
    </r>
  </si>
  <si>
    <t>1951/58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</si>
  <si>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</si>
  <si>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</si>
  <si>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</si>
  <si>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</si>
  <si>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</si>
  <si>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</si>
  <si>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</si>
  <si>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</si>
  <si>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ARGENTINA</t>
  </si>
  <si>
    <t>PRODUCTION (000's)</t>
  </si>
  <si>
    <t>PRODUZIONE (migliaia di autoveicoli)</t>
  </si>
  <si>
    <t xml:space="preserve">CHEVROLET CLASSIC </t>
  </si>
  <si>
    <t>MERCEDES BENZ ARGENTINA</t>
  </si>
  <si>
    <t>R19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</si>
  <si>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</si>
  <si>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VLC / LCV &lt;=3500 kg</t>
  </si>
  <si>
    <t>Autocarri / Trucks &gt;3500 kg</t>
  </si>
  <si>
    <t>Autobus/Buses &gt;3500kg</t>
  </si>
  <si>
    <t>Autovetture/Cars</t>
  </si>
  <si>
    <t>Autocarri/Trucks</t>
  </si>
  <si>
    <t>Autobus/Autobus</t>
  </si>
  <si>
    <t>TOTALE/Total</t>
  </si>
  <si>
    <t>% Export su produzione / Sh % Export on Production</t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</si>
  <si>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</si>
  <si>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TOTALE*</t>
  </si>
  <si>
    <r>
      <t xml:space="preserve">TOTALE VI / </t>
    </r>
    <r>
      <rPr>
        <b/>
        <i/>
        <sz val="9"/>
        <rFont val="Trebuchet MS"/>
        <family val="2"/>
      </rPr>
      <t>CV TOTAL*</t>
    </r>
  </si>
  <si>
    <t>Fonte: OICA/Wards</t>
  </si>
  <si>
    <t xml:space="preserve">*Il dettaglio per marca  non è disponibile alla fonte / The figures by make are not available </t>
  </si>
  <si>
    <t>Fonte: ADEFA/Wards</t>
  </si>
  <si>
    <r>
      <t>Dettaglio per peso autocarri e bus/</t>
    </r>
    <r>
      <rPr>
        <b/>
        <i/>
        <sz val="8"/>
        <rFont val="Trebuchet MS"/>
        <family val="2"/>
      </rPr>
      <t xml:space="preserve"> Detail for GVW of trucks and buses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</si>
</sst>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_ ;\-#,##0\ "/>
    <numFmt numFmtId="166" formatCode="0.0"/>
    <numFmt numFmtId="167" formatCode="_-* #,##0.00\ _F_-;\-* #,##0.00\ _F_-;_-* &quot;-&quot;??\ _F_-;_-@_-"/>
    <numFmt numFmtId="168" formatCode="#,###,##0"/>
  </numFmts>
  <fonts count="35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i/>
      <sz val="10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i/>
      <sz val="9"/>
      <name val="Trebuchet MS"/>
      <family val="2"/>
    </font>
    <font>
      <i/>
      <sz val="9"/>
      <name val="Trebuchet MS"/>
      <family val="2"/>
    </font>
    <font>
      <sz val="9"/>
      <color indexed="10"/>
      <name val="Trebuchet MS"/>
      <family val="2"/>
    </font>
    <font>
      <b/>
      <sz val="8"/>
      <name val="Trebuchet MS"/>
      <family val="2"/>
    </font>
    <font>
      <b/>
      <i/>
      <sz val="8"/>
      <name val="Trebuchet MS"/>
      <family val="2"/>
    </font>
    <font>
      <sz val="8"/>
      <name val="Trebuchet MS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168" fontId="7" fillId="22" borderId="0" applyNumberFormat="0" applyBorder="0">
      <alignment horizontal="right"/>
      <protection locked="0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0" fillId="23" borderId="0" applyNumberFormat="0" applyBorder="0" applyAlignment="0" applyProtection="0"/>
    <xf numFmtId="0" fontId="1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24" borderId="4" applyNumberFormat="0" applyFont="0" applyAlignment="0" applyProtection="0"/>
    <xf numFmtId="0" fontId="12" fillId="16" borderId="5" applyNumberFormat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168" fontId="7" fillId="22" borderId="0" applyNumberFormat="0" applyBorder="0">
      <alignment horizontal="left"/>
      <protection locked="0"/>
    </xf>
    <xf numFmtId="0" fontId="19" fillId="0" borderId="9" applyNumberFormat="0" applyFill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</cellStyleXfs>
  <cellXfs count="113">
    <xf numFmtId="0" fontId="0" fillId="0" borderId="0" xfId="0"/>
    <xf numFmtId="0" fontId="24" fillId="0" borderId="0" xfId="37" applyFont="1"/>
    <xf numFmtId="0" fontId="25" fillId="0" borderId="0" xfId="37" applyFont="1"/>
    <xf numFmtId="41" fontId="25" fillId="0" borderId="0" xfId="37" applyNumberFormat="1" applyFont="1"/>
    <xf numFmtId="0" fontId="26" fillId="0" borderId="0" xfId="37" applyFont="1"/>
    <xf numFmtId="0" fontId="28" fillId="0" borderId="0" xfId="37" applyFont="1"/>
    <xf numFmtId="0" fontId="27" fillId="0" borderId="10" xfId="37" applyFont="1" applyBorder="1"/>
    <xf numFmtId="0" fontId="28" fillId="0" borderId="10" xfId="37" applyFont="1" applyBorder="1"/>
    <xf numFmtId="41" fontId="27" fillId="0" borderId="10" xfId="31" applyFont="1" applyFill="1" applyBorder="1" applyAlignment="1">
      <alignment horizontal="left"/>
    </xf>
    <xf numFmtId="41" fontId="27" fillId="0" borderId="10" xfId="31" applyNumberFormat="1" applyFont="1" applyFill="1" applyBorder="1"/>
    <xf numFmtId="41" fontId="27" fillId="0" borderId="10" xfId="31" applyFont="1" applyFill="1" applyBorder="1"/>
    <xf numFmtId="41" fontId="27" fillId="0" borderId="10" xfId="31" applyFont="1" applyFill="1" applyBorder="1" applyAlignment="1">
      <alignment horizontal="right"/>
    </xf>
    <xf numFmtId="41" fontId="27" fillId="25" borderId="10" xfId="31" applyFont="1" applyFill="1" applyBorder="1" applyAlignment="1">
      <alignment horizontal="right"/>
    </xf>
    <xf numFmtId="41" fontId="28" fillId="0" borderId="10" xfId="31" applyFont="1" applyFill="1" applyBorder="1" applyAlignment="1">
      <alignment horizontal="left"/>
    </xf>
    <xf numFmtId="41" fontId="28" fillId="0" borderId="10" xfId="31" applyNumberFormat="1" applyFont="1" applyFill="1" applyBorder="1"/>
    <xf numFmtId="41" fontId="28" fillId="0" borderId="10" xfId="31" applyFont="1" applyFill="1" applyBorder="1" applyAlignment="1">
      <alignment horizontal="right"/>
    </xf>
    <xf numFmtId="41" fontId="28" fillId="25" borderId="10" xfId="31" applyFont="1" applyFill="1" applyBorder="1" applyAlignment="1">
      <alignment horizontal="right"/>
    </xf>
    <xf numFmtId="0" fontId="27" fillId="0" borderId="0" xfId="37" applyFont="1"/>
    <xf numFmtId="165" fontId="28" fillId="0" borderId="10" xfId="37" applyNumberFormat="1" applyFont="1" applyFill="1" applyBorder="1"/>
    <xf numFmtId="165" fontId="27" fillId="0" borderId="10" xfId="31" applyNumberFormat="1" applyFont="1" applyFill="1" applyBorder="1" applyAlignment="1">
      <alignment horizontal="right"/>
    </xf>
    <xf numFmtId="41" fontId="28" fillId="0" borderId="10" xfId="31" applyFont="1" applyFill="1" applyBorder="1"/>
    <xf numFmtId="165" fontId="28" fillId="0" borderId="10" xfId="37" applyNumberFormat="1" applyFont="1" applyFill="1" applyBorder="1" applyAlignment="1">
      <alignment horizontal="right"/>
    </xf>
    <xf numFmtId="41" fontId="28" fillId="0" borderId="10" xfId="31" applyNumberFormat="1" applyFont="1" applyFill="1" applyBorder="1" applyAlignment="1">
      <alignment horizontal="right"/>
    </xf>
    <xf numFmtId="0" fontId="30" fillId="0" borderId="0" xfId="37" applyFont="1"/>
    <xf numFmtId="165" fontId="28" fillId="25" borderId="10" xfId="37" applyNumberFormat="1" applyFont="1" applyFill="1" applyBorder="1" applyAlignment="1">
      <alignment horizontal="right"/>
    </xf>
    <xf numFmtId="41" fontId="27" fillId="0" borderId="10" xfId="31" applyFont="1" applyBorder="1"/>
    <xf numFmtId="41" fontId="27" fillId="0" borderId="10" xfId="31" applyNumberFormat="1" applyFont="1" applyBorder="1" applyAlignment="1">
      <alignment horizontal="right"/>
    </xf>
    <xf numFmtId="41" fontId="27" fillId="0" borderId="10" xfId="31" applyFont="1" applyBorder="1" applyAlignment="1">
      <alignment horizontal="right"/>
    </xf>
    <xf numFmtId="41" fontId="28" fillId="0" borderId="10" xfId="31" applyFont="1" applyBorder="1"/>
    <xf numFmtId="41" fontId="28" fillId="0" borderId="10" xfId="31" applyNumberFormat="1" applyFont="1" applyBorder="1" applyAlignment="1">
      <alignment horizontal="right"/>
    </xf>
    <xf numFmtId="41" fontId="28" fillId="0" borderId="10" xfId="31" applyFont="1" applyBorder="1" applyAlignment="1">
      <alignment horizontal="right"/>
    </xf>
    <xf numFmtId="165" fontId="28" fillId="0" borderId="10" xfId="37" applyNumberFormat="1" applyFont="1" applyBorder="1" applyAlignment="1">
      <alignment horizontal="right"/>
    </xf>
    <xf numFmtId="41" fontId="28" fillId="25" borderId="10" xfId="31" applyNumberFormat="1" applyFont="1" applyFill="1" applyBorder="1" applyAlignment="1">
      <alignment horizontal="right"/>
    </xf>
    <xf numFmtId="41" fontId="27" fillId="26" borderId="11" xfId="31" applyFont="1" applyFill="1" applyBorder="1"/>
    <xf numFmtId="41" fontId="27" fillId="26" borderId="11" xfId="31" applyNumberFormat="1" applyFont="1" applyFill="1" applyBorder="1" applyAlignment="1">
      <alignment horizontal="right"/>
    </xf>
    <xf numFmtId="41" fontId="27" fillId="26" borderId="11" xfId="31" applyFont="1" applyFill="1" applyBorder="1" applyAlignment="1">
      <alignment horizontal="right"/>
    </xf>
    <xf numFmtId="0" fontId="28" fillId="0" borderId="10" xfId="37" applyFont="1" applyBorder="1" applyAlignment="1">
      <alignment horizontal="right"/>
    </xf>
    <xf numFmtId="0" fontId="28" fillId="25" borderId="10" xfId="37" applyFont="1" applyFill="1" applyBorder="1"/>
    <xf numFmtId="41" fontId="28" fillId="25" borderId="10" xfId="31" applyNumberFormat="1" applyFont="1" applyFill="1" applyBorder="1"/>
    <xf numFmtId="41" fontId="28" fillId="25" borderId="10" xfId="37" applyNumberFormat="1" applyFont="1" applyFill="1" applyBorder="1" applyAlignment="1">
      <alignment horizontal="right"/>
    </xf>
    <xf numFmtId="41" fontId="28" fillId="25" borderId="10" xfId="31" applyFont="1" applyFill="1" applyBorder="1"/>
    <xf numFmtId="165" fontId="28" fillId="25" borderId="10" xfId="37" applyNumberFormat="1" applyFont="1" applyFill="1" applyBorder="1"/>
    <xf numFmtId="0" fontId="27" fillId="26" borderId="11" xfId="37" applyFont="1" applyFill="1" applyBorder="1" applyAlignment="1">
      <alignment horizontal="left" vertical="center"/>
    </xf>
    <xf numFmtId="41" fontId="27" fillId="26" borderId="11" xfId="31" applyNumberFormat="1" applyFont="1" applyFill="1" applyBorder="1"/>
    <xf numFmtId="0" fontId="28" fillId="0" borderId="10" xfId="37" applyFont="1" applyBorder="1" applyAlignment="1">
      <alignment horizontal="left"/>
    </xf>
    <xf numFmtId="41" fontId="28" fillId="0" borderId="10" xfId="37" applyNumberFormat="1" applyFont="1" applyBorder="1" applyAlignment="1">
      <alignment horizontal="right"/>
    </xf>
    <xf numFmtId="41" fontId="28" fillId="0" borderId="10" xfId="31" applyNumberFormat="1" applyFont="1" applyBorder="1"/>
    <xf numFmtId="0" fontId="30" fillId="0" borderId="0" xfId="37" applyFont="1" applyAlignment="1">
      <alignment horizontal="right"/>
    </xf>
    <xf numFmtId="0" fontId="24" fillId="0" borderId="0" xfId="37" applyFont="1" applyAlignment="1">
      <alignment horizontal="left"/>
    </xf>
    <xf numFmtId="166" fontId="25" fillId="0" borderId="0" xfId="37" applyNumberFormat="1" applyFont="1"/>
    <xf numFmtId="0" fontId="26" fillId="0" borderId="0" xfId="37" applyFont="1" applyAlignment="1">
      <alignment horizontal="left"/>
    </xf>
    <xf numFmtId="0" fontId="25" fillId="0" borderId="0" xfId="37" applyFont="1" applyAlignment="1">
      <alignment horizontal="left"/>
    </xf>
    <xf numFmtId="166" fontId="24" fillId="0" borderId="0" xfId="37" applyNumberFormat="1" applyFont="1"/>
    <xf numFmtId="0" fontId="28" fillId="0" borderId="0" xfId="37" applyFont="1" applyAlignment="1">
      <alignment horizontal="left"/>
    </xf>
    <xf numFmtId="166" fontId="27" fillId="0" borderId="0" xfId="37" applyNumberFormat="1" applyFont="1"/>
    <xf numFmtId="166" fontId="28" fillId="0" borderId="10" xfId="37" applyNumberFormat="1" applyFont="1" applyFill="1" applyBorder="1" applyAlignment="1">
      <alignment horizontal="right"/>
    </xf>
    <xf numFmtId="0" fontId="30" fillId="0" borderId="0" xfId="37" applyFont="1" applyFill="1"/>
    <xf numFmtId="166" fontId="28" fillId="0" borderId="10" xfId="37" applyNumberFormat="1" applyFont="1" applyBorder="1" applyProtection="1"/>
    <xf numFmtId="166" fontId="28" fillId="0" borderId="10" xfId="37" applyNumberFormat="1" applyFont="1" applyBorder="1" applyAlignment="1" applyProtection="1">
      <alignment horizontal="right"/>
    </xf>
    <xf numFmtId="166" fontId="28" fillId="0" borderId="10" xfId="31" applyNumberFormat="1" applyFont="1" applyBorder="1"/>
    <xf numFmtId="166" fontId="28" fillId="0" borderId="0" xfId="31" applyNumberFormat="1" applyFont="1" applyBorder="1"/>
    <xf numFmtId="166" fontId="28" fillId="0" borderId="13" xfId="31" applyNumberFormat="1" applyFont="1" applyBorder="1"/>
    <xf numFmtId="166" fontId="28" fillId="0" borderId="13" xfId="37" applyNumberFormat="1" applyFont="1" applyFill="1" applyBorder="1" applyAlignment="1">
      <alignment horizontal="right"/>
    </xf>
    <xf numFmtId="166" fontId="28" fillId="0" borderId="0" xfId="37" applyNumberFormat="1" applyFont="1"/>
    <xf numFmtId="166" fontId="30" fillId="0" borderId="0" xfId="37" applyNumberFormat="1" applyFont="1" applyAlignment="1">
      <alignment horizontal="right"/>
    </xf>
    <xf numFmtId="41" fontId="31" fillId="0" borderId="10" xfId="31" applyNumberFormat="1" applyFont="1" applyBorder="1" applyAlignment="1">
      <alignment horizontal="right"/>
    </xf>
    <xf numFmtId="41" fontId="31" fillId="0" borderId="10" xfId="31" applyFont="1" applyBorder="1"/>
    <xf numFmtId="41" fontId="28" fillId="0" borderId="0" xfId="37" applyNumberFormat="1" applyFont="1"/>
    <xf numFmtId="166" fontId="27" fillId="27" borderId="14" xfId="37" applyNumberFormat="1" applyFont="1" applyFill="1" applyBorder="1" applyAlignment="1">
      <alignment horizontal="right"/>
    </xf>
    <xf numFmtId="0" fontId="27" fillId="27" borderId="11" xfId="37" applyFont="1" applyFill="1" applyBorder="1" applyAlignment="1">
      <alignment horizontal="left"/>
    </xf>
    <xf numFmtId="0" fontId="27" fillId="27" borderId="11" xfId="37" applyFont="1" applyFill="1" applyBorder="1" applyAlignment="1">
      <alignment horizontal="right"/>
    </xf>
    <xf numFmtId="0" fontId="27" fillId="27" borderId="11" xfId="37" applyFont="1" applyFill="1" applyBorder="1"/>
    <xf numFmtId="0" fontId="29" fillId="0" borderId="11" xfId="37" applyFont="1" applyFill="1" applyBorder="1" applyAlignment="1">
      <alignment horizontal="left" indent="3"/>
    </xf>
    <xf numFmtId="0" fontId="28" fillId="0" borderId="11" xfId="37" applyFont="1" applyBorder="1"/>
    <xf numFmtId="0" fontId="27" fillId="0" borderId="11" xfId="37" applyFont="1" applyBorder="1"/>
    <xf numFmtId="0" fontId="27" fillId="27" borderId="11" xfId="37" applyFont="1" applyFill="1" applyBorder="1" applyAlignment="1">
      <alignment horizontal="center"/>
    </xf>
    <xf numFmtId="0" fontId="27" fillId="27" borderId="15" xfId="37" applyFont="1" applyFill="1" applyBorder="1" applyAlignment="1">
      <alignment horizontal="center"/>
    </xf>
    <xf numFmtId="3" fontId="28" fillId="0" borderId="11" xfId="37" applyNumberFormat="1" applyFont="1" applyBorder="1"/>
    <xf numFmtId="165" fontId="28" fillId="0" borderId="11" xfId="31" applyNumberFormat="1" applyFont="1" applyBorder="1" applyAlignment="1">
      <alignment horizontal="right"/>
    </xf>
    <xf numFmtId="3" fontId="27" fillId="0" borderId="11" xfId="31" applyNumberFormat="1" applyFont="1" applyBorder="1" applyAlignment="1">
      <alignment horizontal="right"/>
    </xf>
    <xf numFmtId="165" fontId="27" fillId="0" borderId="11" xfId="31" applyNumberFormat="1" applyFont="1" applyBorder="1" applyAlignment="1">
      <alignment horizontal="right"/>
    </xf>
    <xf numFmtId="9" fontId="27" fillId="0" borderId="11" xfId="43" applyFont="1" applyBorder="1" applyAlignment="1">
      <alignment horizontal="center"/>
    </xf>
    <xf numFmtId="41" fontId="30" fillId="0" borderId="11" xfId="37" applyNumberFormat="1" applyFont="1" applyBorder="1"/>
    <xf numFmtId="164" fontId="30" fillId="0" borderId="11" xfId="30" applyNumberFormat="1" applyFont="1" applyBorder="1"/>
    <xf numFmtId="164" fontId="30" fillId="0" borderId="11" xfId="30" applyNumberFormat="1" applyFont="1" applyFill="1" applyBorder="1"/>
    <xf numFmtId="164" fontId="29" fillId="0" borderId="11" xfId="30" applyNumberFormat="1" applyFont="1" applyBorder="1"/>
    <xf numFmtId="41" fontId="30" fillId="28" borderId="11" xfId="37" applyNumberFormat="1" applyFont="1" applyFill="1" applyBorder="1"/>
    <xf numFmtId="164" fontId="30" fillId="28" borderId="11" xfId="30" applyNumberFormat="1" applyFont="1" applyFill="1" applyBorder="1"/>
    <xf numFmtId="164" fontId="29" fillId="28" borderId="11" xfId="30" applyNumberFormat="1" applyFont="1" applyFill="1" applyBorder="1"/>
    <xf numFmtId="41" fontId="30" fillId="0" borderId="11" xfId="37" applyNumberFormat="1" applyFont="1" applyFill="1" applyBorder="1"/>
    <xf numFmtId="164" fontId="29" fillId="0" borderId="11" xfId="30" applyNumberFormat="1" applyFont="1" applyFill="1" applyBorder="1"/>
    <xf numFmtId="165" fontId="28" fillId="0" borderId="11" xfId="31" applyNumberFormat="1" applyFont="1" applyFill="1" applyBorder="1" applyAlignment="1">
      <alignment horizontal="right"/>
    </xf>
    <xf numFmtId="9" fontId="27" fillId="0" borderId="11" xfId="43" applyFont="1" applyFill="1" applyBorder="1" applyAlignment="1">
      <alignment horizontal="center"/>
    </xf>
    <xf numFmtId="166" fontId="28" fillId="0" borderId="0" xfId="37" applyNumberFormat="1" applyFont="1" applyFill="1" applyBorder="1" applyAlignment="1">
      <alignment horizontal="right"/>
    </xf>
    <xf numFmtId="166" fontId="29" fillId="27" borderId="10" xfId="37" applyNumberFormat="1" applyFont="1" applyFill="1" applyBorder="1" applyAlignment="1">
      <alignment horizontal="right"/>
    </xf>
    <xf numFmtId="166" fontId="28" fillId="0" borderId="0" xfId="37" applyNumberFormat="1" applyFont="1" applyBorder="1" applyProtection="1"/>
    <xf numFmtId="166" fontId="28" fillId="0" borderId="0" xfId="37" applyNumberFormat="1" applyFont="1" applyBorder="1" applyAlignment="1" applyProtection="1">
      <alignment horizontal="right"/>
    </xf>
    <xf numFmtId="166" fontId="28" fillId="0" borderId="17" xfId="37" applyNumberFormat="1" applyFont="1" applyFill="1" applyBorder="1" applyAlignment="1">
      <alignment horizontal="right"/>
    </xf>
    <xf numFmtId="166" fontId="28" fillId="0" borderId="14" xfId="37" applyNumberFormat="1" applyFont="1" applyFill="1" applyBorder="1" applyAlignment="1">
      <alignment horizontal="right"/>
    </xf>
    <xf numFmtId="0" fontId="30" fillId="0" borderId="10" xfId="37" applyFont="1" applyBorder="1"/>
    <xf numFmtId="41" fontId="30" fillId="25" borderId="10" xfId="37" applyNumberFormat="1" applyFont="1" applyFill="1" applyBorder="1" applyAlignment="1">
      <alignment horizontal="right"/>
    </xf>
    <xf numFmtId="41" fontId="29" fillId="26" borderId="11" xfId="31" applyFont="1" applyFill="1" applyBorder="1" applyAlignment="1">
      <alignment horizontal="right"/>
    </xf>
    <xf numFmtId="164" fontId="30" fillId="28" borderId="11" xfId="30" applyNumberFormat="1" applyFont="1" applyFill="1" applyBorder="1" applyAlignment="1">
      <alignment horizontal="center"/>
    </xf>
    <xf numFmtId="0" fontId="27" fillId="27" borderId="14" xfId="37" applyFont="1" applyFill="1" applyBorder="1" applyAlignment="1">
      <alignment horizontal="center" vertical="center"/>
    </xf>
    <xf numFmtId="0" fontId="27" fillId="27" borderId="10" xfId="37" applyFont="1" applyFill="1" applyBorder="1" applyAlignment="1">
      <alignment horizontal="center" vertical="center"/>
    </xf>
    <xf numFmtId="0" fontId="30" fillId="0" borderId="16" xfId="37" applyFont="1" applyFill="1" applyBorder="1" applyAlignment="1">
      <alignment horizontal="center" vertical="center"/>
    </xf>
    <xf numFmtId="0" fontId="30" fillId="0" borderId="12" xfId="37" applyFont="1" applyFill="1" applyBorder="1" applyAlignment="1">
      <alignment horizontal="center" vertical="center"/>
    </xf>
    <xf numFmtId="0" fontId="30" fillId="0" borderId="12" xfId="37" applyFont="1" applyBorder="1" applyAlignment="1">
      <alignment horizontal="center"/>
    </xf>
    <xf numFmtId="0" fontId="32" fillId="0" borderId="0" xfId="37" applyFont="1"/>
    <xf numFmtId="0" fontId="34" fillId="0" borderId="0" xfId="37" applyFont="1"/>
    <xf numFmtId="166" fontId="30" fillId="28" borderId="0" xfId="31" applyNumberFormat="1" applyFont="1" applyFill="1" applyBorder="1"/>
    <xf numFmtId="0" fontId="30" fillId="0" borderId="13" xfId="37" applyFont="1" applyBorder="1" applyAlignment="1">
      <alignment horizontal="center"/>
    </xf>
    <xf numFmtId="166" fontId="30" fillId="28" borderId="13" xfId="31" applyNumberFormat="1" applyFont="1" applyFill="1" applyBorder="1"/>
  </cellXfs>
  <cellStyles count="55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Ligne détail" xfId="29" xr:uid="{00000000-0005-0000-0000-00001C000000}"/>
    <cellStyle name="Migliaia" xfId="30" builtinId="3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Milliers_Classement2005-r" xfId="34" xr:uid="{00000000-0005-0000-0000-000021000000}"/>
    <cellStyle name="Neutrale" xfId="35" builtinId="28" customBuiltin="1"/>
    <cellStyle name="Normal_USTRK" xfId="36" xr:uid="{00000000-0005-0000-0000-000023000000}"/>
    <cellStyle name="Normale" xfId="0" builtinId="0"/>
    <cellStyle name="Normale 2" xfId="37" xr:uid="{00000000-0005-0000-0000-000025000000}"/>
    <cellStyle name="Normale 2 2 2" xfId="38" xr:uid="{00000000-0005-0000-0000-000026000000}"/>
    <cellStyle name="Normale 2_EXPORT_IMPORT" xfId="39" xr:uid="{00000000-0005-0000-0000-000027000000}"/>
    <cellStyle name="Normale 3" xfId="40" xr:uid="{00000000-0005-0000-0000-000028000000}"/>
    <cellStyle name="Nota" xfId="41" builtinId="10" customBuiltin="1"/>
    <cellStyle name="Output" xfId="42" builtinId="21" customBuiltin="1"/>
    <cellStyle name="Percentuale" xfId="43" builtinId="5"/>
    <cellStyle name="Testo avviso" xfId="44" builtinId="11" customBuiltin="1"/>
    <cellStyle name="Testo descrittivo" xfId="45" builtinId="53" customBuiltin="1"/>
    <cellStyle name="Titolo" xfId="46" builtinId="15" customBuiltin="1"/>
    <cellStyle name="Titolo 1" xfId="47" builtinId="16" customBuiltin="1"/>
    <cellStyle name="Titolo 2" xfId="48" builtinId="17" customBuiltin="1"/>
    <cellStyle name="Titolo 3" xfId="49" builtinId="18" customBuiltin="1"/>
    <cellStyle name="Titolo 4" xfId="50" builtinId="19" customBuiltin="1"/>
    <cellStyle name="Titre lignes" xfId="51" xr:uid="{00000000-0005-0000-0000-000033000000}"/>
    <cellStyle name="Totale" xfId="52" builtinId="25" customBuiltin="1"/>
    <cellStyle name="Valore non valido" xfId="53" builtinId="27" customBuiltin="1"/>
    <cellStyle name="Valore valido" xfId="5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>
                <a:solidFill>
                  <a:sysClr val="windowText" lastClr="000000"/>
                </a:solidFill>
              </a:defRPr>
            </a:pPr>
            <a:r>
              <a:rPr lang="it-IT" sz="1400" b="1">
                <a:solidFill>
                  <a:sysClr val="windowText" lastClr="000000"/>
                </a:solidFill>
              </a:rPr>
              <a:t>ARGENTINA - Produzione Autoveicoli - Trend 1960-2019, (.000 di unità)
ANFIA su dati ADEFA</a:t>
            </a:r>
          </a:p>
        </c:rich>
      </c:tx>
      <c:layout>
        <c:manualLayout>
          <c:xMode val="edge"/>
          <c:yMode val="edge"/>
          <c:x val="2.0317089095171523E-2"/>
          <c:y val="2.17640801218451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21480559948033E-2"/>
          <c:y val="0.18813131313131315"/>
          <c:w val="0.91663522161455413"/>
          <c:h val="0.64393939393939392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anni'!$A$10:$A$69</c:f>
              <c:numCache>
                <c:formatCode>General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anni'!$D$10:$D$69</c:f>
              <c:numCache>
                <c:formatCode>0.0</c:formatCode>
                <c:ptCount val="60"/>
                <c:pt idx="0">
                  <c:v>89.337999999999994</c:v>
                </c:pt>
                <c:pt idx="1">
                  <c:v>136.18799999999999</c:v>
                </c:pt>
                <c:pt idx="2">
                  <c:v>129.88</c:v>
                </c:pt>
                <c:pt idx="3">
                  <c:v>104.899</c:v>
                </c:pt>
                <c:pt idx="4">
                  <c:v>166.483</c:v>
                </c:pt>
                <c:pt idx="5">
                  <c:v>194.536</c:v>
                </c:pt>
                <c:pt idx="6">
                  <c:v>179.453</c:v>
                </c:pt>
                <c:pt idx="7">
                  <c:v>175.31799999999998</c:v>
                </c:pt>
                <c:pt idx="8">
                  <c:v>180.976</c:v>
                </c:pt>
                <c:pt idx="9">
                  <c:v>218.59</c:v>
                </c:pt>
                <c:pt idx="10">
                  <c:v>219.59899999999999</c:v>
                </c:pt>
                <c:pt idx="11">
                  <c:v>253.23699999999999</c:v>
                </c:pt>
                <c:pt idx="12">
                  <c:v>268.59299999999996</c:v>
                </c:pt>
                <c:pt idx="13">
                  <c:v>293.74199999999996</c:v>
                </c:pt>
                <c:pt idx="14">
                  <c:v>286.31200000000001</c:v>
                </c:pt>
                <c:pt idx="15">
                  <c:v>240.036</c:v>
                </c:pt>
                <c:pt idx="16">
                  <c:v>193.517</c:v>
                </c:pt>
                <c:pt idx="17">
                  <c:v>235.35599999999999</c:v>
                </c:pt>
                <c:pt idx="18">
                  <c:v>179.16</c:v>
                </c:pt>
                <c:pt idx="19">
                  <c:v>253.21699999999998</c:v>
                </c:pt>
                <c:pt idx="20">
                  <c:v>281.79300000000001</c:v>
                </c:pt>
                <c:pt idx="21">
                  <c:v>172.363</c:v>
                </c:pt>
                <c:pt idx="22">
                  <c:v>132.11699999999999</c:v>
                </c:pt>
                <c:pt idx="23">
                  <c:v>159.87599999999998</c:v>
                </c:pt>
                <c:pt idx="24">
                  <c:v>167.32299999999998</c:v>
                </c:pt>
                <c:pt idx="25">
                  <c:v>137.67500000000001</c:v>
                </c:pt>
                <c:pt idx="26">
                  <c:v>170.49</c:v>
                </c:pt>
                <c:pt idx="27">
                  <c:v>193.315</c:v>
                </c:pt>
                <c:pt idx="28">
                  <c:v>164.16000000000003</c:v>
                </c:pt>
                <c:pt idx="29">
                  <c:v>127.82299999999999</c:v>
                </c:pt>
                <c:pt idx="30">
                  <c:v>99.638999999999996</c:v>
                </c:pt>
                <c:pt idx="31">
                  <c:v>138.958</c:v>
                </c:pt>
                <c:pt idx="32">
                  <c:v>262.02199999999999</c:v>
                </c:pt>
                <c:pt idx="33">
                  <c:v>342.34399999999999</c:v>
                </c:pt>
                <c:pt idx="34">
                  <c:v>408.77700000000004</c:v>
                </c:pt>
                <c:pt idx="35">
                  <c:v>285.40500000000003</c:v>
                </c:pt>
                <c:pt idx="36">
                  <c:v>313.15200000000004</c:v>
                </c:pt>
                <c:pt idx="37">
                  <c:v>446.30600000000004</c:v>
                </c:pt>
                <c:pt idx="38">
                  <c:v>457.95699999999999</c:v>
                </c:pt>
                <c:pt idx="39">
                  <c:v>304.80899999999997</c:v>
                </c:pt>
                <c:pt idx="40">
                  <c:v>339.24599999999998</c:v>
                </c:pt>
                <c:pt idx="41">
                  <c:v>235.56600000000003</c:v>
                </c:pt>
                <c:pt idx="42">
                  <c:v>159.35599999999999</c:v>
                </c:pt>
                <c:pt idx="43">
                  <c:v>169.62200000000001</c:v>
                </c:pt>
                <c:pt idx="44">
                  <c:v>260.40199999999999</c:v>
                </c:pt>
                <c:pt idx="45">
                  <c:v>319.755</c:v>
                </c:pt>
                <c:pt idx="46">
                  <c:v>432.101</c:v>
                </c:pt>
                <c:pt idx="47">
                  <c:v>544.64700000000005</c:v>
                </c:pt>
                <c:pt idx="48">
                  <c:v>597.08600000000001</c:v>
                </c:pt>
                <c:pt idx="49">
                  <c:v>512.92399999999998</c:v>
                </c:pt>
                <c:pt idx="50">
                  <c:v>716.54</c:v>
                </c:pt>
                <c:pt idx="51">
                  <c:v>828.77099999999996</c:v>
                </c:pt>
                <c:pt idx="52">
                  <c:v>764.495</c:v>
                </c:pt>
                <c:pt idx="53">
                  <c:v>791.00700000000006</c:v>
                </c:pt>
                <c:pt idx="54">
                  <c:v>617.32899999999995</c:v>
                </c:pt>
                <c:pt idx="55">
                  <c:v>526.65699999999993</c:v>
                </c:pt>
                <c:pt idx="56">
                  <c:v>472.77600000000001</c:v>
                </c:pt>
                <c:pt idx="57">
                  <c:v>473.40800000000002</c:v>
                </c:pt>
                <c:pt idx="58">
                  <c:v>466.649</c:v>
                </c:pt>
                <c:pt idx="59">
                  <c:v>314.78700000000003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1E-4E20-B2FE-A5CC8B4FA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727246376"/>
        <c:axId val="1"/>
      </c:areaChart>
      <c:catAx>
        <c:axId val="727246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9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b="0">
                <a:solidFill>
                  <a:sysClr val="windowText" lastClr="000000"/>
                </a:solidFill>
              </a:defRPr>
            </a:pPr>
            <a:endParaRPr lang="it-IT"/>
          </a:p>
        </c:txPr>
        <c:crossAx val="727246376"/>
        <c:crosses val="autoZero"/>
        <c:crossBetween val="midCat"/>
        <c:majorUnit val="1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 panose="020B0603020202020204" pitchFamily="34" charset="0"/>
          <a:ea typeface="Tahoma"/>
          <a:cs typeface="Tahoma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8" workbookViewId="0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1</xdr:row>
      <xdr:rowOff>12699</xdr:rowOff>
    </xdr:from>
    <xdr:to>
      <xdr:col>0</xdr:col>
      <xdr:colOff>908050</xdr:colOff>
      <xdr:row>3</xdr:row>
      <xdr:rowOff>162120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F8BE6E1-2E3F-4773-9011-01BD9DF65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165099"/>
          <a:ext cx="768350" cy="4923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50799</xdr:colOff>
      <xdr:row>0</xdr:row>
      <xdr:rowOff>127001</xdr:rowOff>
    </xdr:from>
    <xdr:to>
      <xdr:col>0</xdr:col>
      <xdr:colOff>793303</xdr:colOff>
      <xdr:row>3</xdr:row>
      <xdr:rowOff>21401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9738B3-B350-494F-90D2-1B536312E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799" y="127001"/>
          <a:ext cx="742504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55331" cy="60931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55F6A48-7A99-4EEB-8FD2-2DDF0A62EDA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0.75228</cdr:x>
      <cdr:y>0.16204</cdr:y>
    </cdr:from>
    <cdr:to>
      <cdr:x>0.975</cdr:x>
      <cdr:y>0.23546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589340" y="978211"/>
          <a:ext cx="2246900" cy="443234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2011: </a:t>
          </a:r>
        </a:p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828.771  unità</a:t>
          </a:r>
        </a:p>
      </cdr:txBody>
    </cdr:sp>
  </cdr:relSizeAnchor>
  <cdr:relSizeAnchor xmlns:cdr="http://schemas.openxmlformats.org/drawingml/2006/chartDrawing">
    <cdr:from>
      <cdr:x>0.87118</cdr:x>
      <cdr:y>0.03976</cdr:y>
    </cdr:from>
    <cdr:to>
      <cdr:x>0.95956</cdr:x>
      <cdr:y>0.12917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D554DFDA-E3F3-4E04-B9D0-2DC67DF41F7B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571407" y="269335"/>
          <a:ext cx="1071835" cy="6087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96"/>
  <sheetViews>
    <sheetView showGridLines="0" tabSelected="1" zoomScaleNormal="100" zoomScaleSheetLayoutView="55" workbookViewId="0">
      <pane ySplit="5" topLeftCell="A6" activePane="bottomLeft" state="frozen"/>
      <selection pane="bottomLeft"/>
    </sheetView>
  </sheetViews>
  <sheetFormatPr defaultColWidth="9.140625" defaultRowHeight="15"/>
  <cols>
    <col min="1" max="1" width="37.42578125" style="5" customWidth="1"/>
    <col min="2" max="2" width="9.7109375" style="5" hidden="1" customWidth="1"/>
    <col min="3" max="5" width="9.140625" style="5" hidden="1" customWidth="1"/>
    <col min="6" max="11" width="9.7109375" style="5" hidden="1" customWidth="1"/>
    <col min="12" max="16" width="9.7109375" style="5" bestFit="1" customWidth="1"/>
    <col min="17" max="18" width="10.28515625" style="5" customWidth="1"/>
    <col min="19" max="19" width="9.140625" style="5"/>
    <col min="20" max="20" width="9.140625" style="5" customWidth="1"/>
    <col min="21" max="16384" width="9.140625" style="5"/>
  </cols>
  <sheetData>
    <row r="2" spans="1:21" s="2" customFormat="1">
      <c r="A2" s="1"/>
      <c r="B2" s="1" t="s">
        <v>48</v>
      </c>
      <c r="L2" s="1" t="s">
        <v>48</v>
      </c>
    </row>
    <row r="3" spans="1:21" s="2" customFormat="1">
      <c r="A3" s="1"/>
      <c r="B3" s="1" t="s">
        <v>68</v>
      </c>
      <c r="C3" s="3"/>
      <c r="D3" s="3"/>
      <c r="E3" s="3"/>
      <c r="F3" s="3"/>
      <c r="G3" s="3"/>
      <c r="H3" s="3"/>
      <c r="J3" s="3"/>
      <c r="L3" s="1" t="s">
        <v>68</v>
      </c>
    </row>
    <row r="4" spans="1:21" s="2" customFormat="1">
      <c r="A4" s="4"/>
    </row>
    <row r="5" spans="1:21">
      <c r="A5" s="69"/>
      <c r="B5" s="70">
        <v>2000</v>
      </c>
      <c r="C5" s="70">
        <v>2001</v>
      </c>
      <c r="D5" s="70">
        <v>2002</v>
      </c>
      <c r="E5" s="70">
        <v>2003</v>
      </c>
      <c r="F5" s="70">
        <v>2004</v>
      </c>
      <c r="G5" s="70">
        <v>2005</v>
      </c>
      <c r="H5" s="70">
        <v>2006</v>
      </c>
      <c r="I5" s="70">
        <v>2007</v>
      </c>
      <c r="J5" s="71">
        <v>2008</v>
      </c>
      <c r="K5" s="70">
        <v>2009</v>
      </c>
      <c r="L5" s="70">
        <v>2010</v>
      </c>
      <c r="M5" s="70">
        <v>2011</v>
      </c>
      <c r="N5" s="70">
        <v>2012</v>
      </c>
      <c r="O5" s="70">
        <v>2013</v>
      </c>
      <c r="P5" s="70">
        <v>2014</v>
      </c>
      <c r="Q5" s="70">
        <v>2015</v>
      </c>
      <c r="R5" s="70">
        <v>2016</v>
      </c>
      <c r="S5" s="70">
        <v>2017</v>
      </c>
      <c r="T5" s="70">
        <v>2018</v>
      </c>
      <c r="U5" s="70">
        <v>2019</v>
      </c>
    </row>
    <row r="6" spans="1:21" s="2" customFormat="1" ht="15.75">
      <c r="A6" s="6" t="s">
        <v>49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>
      <c r="A7" s="8" t="s">
        <v>0</v>
      </c>
      <c r="B7" s="9">
        <f t="shared" ref="B7:M7" si="0">SUM(B8:B11)</f>
        <v>33815</v>
      </c>
      <c r="C7" s="9">
        <f t="shared" si="0"/>
        <v>31554</v>
      </c>
      <c r="D7" s="9">
        <f t="shared" si="0"/>
        <v>679</v>
      </c>
      <c r="E7" s="10">
        <f t="shared" si="0"/>
        <v>0</v>
      </c>
      <c r="F7" s="10">
        <f t="shared" si="0"/>
        <v>0</v>
      </c>
      <c r="G7" s="10">
        <f t="shared" si="0"/>
        <v>0</v>
      </c>
      <c r="H7" s="11">
        <f t="shared" si="0"/>
        <v>0</v>
      </c>
      <c r="I7" s="11">
        <f t="shared" si="0"/>
        <v>0</v>
      </c>
      <c r="J7" s="11">
        <f t="shared" si="0"/>
        <v>28700</v>
      </c>
      <c r="K7" s="12">
        <f t="shared" si="0"/>
        <v>78573</v>
      </c>
      <c r="L7" s="12">
        <f t="shared" si="0"/>
        <v>96059</v>
      </c>
      <c r="M7" s="12">
        <f t="shared" si="0"/>
        <v>113468</v>
      </c>
      <c r="N7" s="12">
        <f t="shared" ref="N7:S7" si="1">SUM(N8:N11)</f>
        <v>73863</v>
      </c>
      <c r="O7" s="12">
        <f t="shared" si="1"/>
        <v>104891</v>
      </c>
      <c r="P7" s="12">
        <f t="shared" si="1"/>
        <v>95538</v>
      </c>
      <c r="Q7" s="12">
        <f t="shared" si="1"/>
        <v>0</v>
      </c>
      <c r="R7" s="12">
        <f t="shared" si="1"/>
        <v>0</v>
      </c>
      <c r="S7" s="12">
        <f t="shared" si="1"/>
        <v>0</v>
      </c>
      <c r="T7" s="12">
        <f>SUM(T8:T11)</f>
        <v>0</v>
      </c>
      <c r="U7" s="12"/>
    </row>
    <row r="8" spans="1:21" s="17" customFormat="1" hidden="1">
      <c r="A8" s="13" t="s">
        <v>1</v>
      </c>
      <c r="B8" s="14">
        <v>4424</v>
      </c>
      <c r="C8" s="14">
        <v>0</v>
      </c>
      <c r="D8" s="14">
        <v>0</v>
      </c>
      <c r="E8" s="15" t="s">
        <v>2</v>
      </c>
      <c r="F8" s="15" t="s">
        <v>2</v>
      </c>
      <c r="G8" s="15" t="s">
        <v>2</v>
      </c>
      <c r="H8" s="15" t="s">
        <v>2</v>
      </c>
      <c r="I8" s="15" t="s">
        <v>2</v>
      </c>
      <c r="J8" s="15" t="s">
        <v>2</v>
      </c>
      <c r="K8" s="16" t="s">
        <v>2</v>
      </c>
      <c r="L8" s="16" t="s">
        <v>2</v>
      </c>
      <c r="M8" s="16" t="s">
        <v>2</v>
      </c>
      <c r="N8" s="16" t="s">
        <v>2</v>
      </c>
      <c r="O8" s="16" t="s">
        <v>2</v>
      </c>
      <c r="P8" s="16" t="s">
        <v>2</v>
      </c>
      <c r="Q8" s="16" t="s">
        <v>2</v>
      </c>
      <c r="R8" s="16" t="s">
        <v>2</v>
      </c>
      <c r="S8" s="16" t="s">
        <v>2</v>
      </c>
      <c r="T8" s="16" t="s">
        <v>2</v>
      </c>
      <c r="U8" s="16"/>
    </row>
    <row r="9" spans="1:21" hidden="1">
      <c r="A9" s="13" t="s">
        <v>3</v>
      </c>
      <c r="B9" s="14">
        <v>3810</v>
      </c>
      <c r="C9" s="14">
        <v>0</v>
      </c>
      <c r="D9" s="14">
        <v>0</v>
      </c>
      <c r="E9" s="15" t="s">
        <v>2</v>
      </c>
      <c r="F9" s="15" t="s">
        <v>2</v>
      </c>
      <c r="G9" s="15" t="s">
        <v>2</v>
      </c>
      <c r="H9" s="15" t="s">
        <v>2</v>
      </c>
      <c r="I9" s="15" t="s">
        <v>2</v>
      </c>
      <c r="J9" s="15" t="s">
        <v>2</v>
      </c>
      <c r="K9" s="16" t="s">
        <v>2</v>
      </c>
      <c r="L9" s="16" t="s">
        <v>2</v>
      </c>
      <c r="M9" s="16" t="s">
        <v>2</v>
      </c>
      <c r="N9" s="16" t="s">
        <v>2</v>
      </c>
      <c r="O9" s="16" t="s">
        <v>2</v>
      </c>
      <c r="P9" s="16" t="s">
        <v>2</v>
      </c>
      <c r="Q9" s="16" t="s">
        <v>2</v>
      </c>
      <c r="R9" s="16" t="s">
        <v>2</v>
      </c>
      <c r="S9" s="16" t="s">
        <v>2</v>
      </c>
      <c r="T9" s="16" t="s">
        <v>2</v>
      </c>
      <c r="U9" s="16"/>
    </row>
    <row r="10" spans="1:21">
      <c r="A10" s="13" t="s">
        <v>4</v>
      </c>
      <c r="B10" s="14">
        <v>12166</v>
      </c>
      <c r="C10" s="14">
        <v>1</v>
      </c>
      <c r="D10" s="14">
        <v>3</v>
      </c>
      <c r="E10" s="15" t="s">
        <v>2</v>
      </c>
      <c r="F10" s="15" t="s">
        <v>2</v>
      </c>
      <c r="G10" s="15" t="s">
        <v>2</v>
      </c>
      <c r="H10" s="15" t="s">
        <v>2</v>
      </c>
      <c r="I10" s="15" t="s">
        <v>2</v>
      </c>
      <c r="J10" s="18">
        <v>1903</v>
      </c>
      <c r="K10" s="16">
        <v>3950</v>
      </c>
      <c r="L10" s="16">
        <v>1990</v>
      </c>
      <c r="M10" s="16">
        <v>25719</v>
      </c>
      <c r="N10" s="16">
        <v>35222</v>
      </c>
      <c r="O10" s="16">
        <v>61768</v>
      </c>
      <c r="P10" s="16">
        <v>61699</v>
      </c>
      <c r="Q10" s="16" t="s">
        <v>2</v>
      </c>
      <c r="R10" s="16" t="s">
        <v>2</v>
      </c>
      <c r="S10" s="16" t="s">
        <v>2</v>
      </c>
      <c r="T10" s="16" t="s">
        <v>2</v>
      </c>
      <c r="U10" s="16"/>
    </row>
    <row r="11" spans="1:21">
      <c r="A11" s="13" t="s">
        <v>5</v>
      </c>
      <c r="B11" s="14">
        <v>13415</v>
      </c>
      <c r="C11" s="14">
        <v>31553</v>
      </c>
      <c r="D11" s="14">
        <v>676</v>
      </c>
      <c r="E11" s="15" t="s">
        <v>2</v>
      </c>
      <c r="F11" s="15" t="s">
        <v>2</v>
      </c>
      <c r="G11" s="15" t="s">
        <v>2</v>
      </c>
      <c r="H11" s="15" t="s">
        <v>2</v>
      </c>
      <c r="I11" s="15" t="s">
        <v>2</v>
      </c>
      <c r="J11" s="18">
        <v>26797</v>
      </c>
      <c r="K11" s="16">
        <v>74623</v>
      </c>
      <c r="L11" s="16">
        <v>94069</v>
      </c>
      <c r="M11" s="16">
        <v>87749</v>
      </c>
      <c r="N11" s="16">
        <v>38641</v>
      </c>
      <c r="O11" s="16">
        <v>43123</v>
      </c>
      <c r="P11" s="16">
        <v>33839</v>
      </c>
      <c r="Q11" s="16" t="s">
        <v>2</v>
      </c>
      <c r="R11" s="16" t="s">
        <v>2</v>
      </c>
      <c r="S11" s="16" t="s">
        <v>2</v>
      </c>
      <c r="T11" s="16" t="s">
        <v>2</v>
      </c>
      <c r="U11" s="16"/>
    </row>
    <row r="12" spans="1:21">
      <c r="A12" s="8" t="s">
        <v>6</v>
      </c>
      <c r="B12" s="9">
        <f t="shared" ref="B12:M12" si="2">SUM(B13:B16)</f>
        <v>29904</v>
      </c>
      <c r="C12" s="9">
        <f t="shared" si="2"/>
        <v>26850</v>
      </c>
      <c r="D12" s="9">
        <f t="shared" si="2"/>
        <v>25765</v>
      </c>
      <c r="E12" s="11">
        <f t="shared" si="2"/>
        <v>16932</v>
      </c>
      <c r="F12" s="11">
        <f t="shared" si="2"/>
        <v>33411</v>
      </c>
      <c r="G12" s="11">
        <f t="shared" si="2"/>
        <v>27805</v>
      </c>
      <c r="H12" s="11">
        <f t="shared" si="2"/>
        <v>32273</v>
      </c>
      <c r="I12" s="11">
        <f t="shared" si="2"/>
        <v>37630</v>
      </c>
      <c r="J12" s="19">
        <f t="shared" si="2"/>
        <v>35639</v>
      </c>
      <c r="K12" s="12">
        <f t="shared" si="2"/>
        <v>38295</v>
      </c>
      <c r="L12" s="12">
        <f t="shared" si="2"/>
        <v>51654</v>
      </c>
      <c r="M12" s="12">
        <f t="shared" si="2"/>
        <v>57934</v>
      </c>
      <c r="N12" s="12">
        <f>SUM(N13:N16)</f>
        <v>48492</v>
      </c>
      <c r="O12" s="12">
        <f>SUM(O13:O16)</f>
        <v>48816</v>
      </c>
      <c r="P12" s="12">
        <f>SUM(P13:P16)</f>
        <v>47063</v>
      </c>
      <c r="Q12" s="16" t="s">
        <v>2</v>
      </c>
      <c r="R12" s="16" t="s">
        <v>2</v>
      </c>
      <c r="S12" s="16" t="s">
        <v>2</v>
      </c>
      <c r="T12" s="16" t="s">
        <v>2</v>
      </c>
      <c r="U12" s="16"/>
    </row>
    <row r="13" spans="1:21" hidden="1">
      <c r="A13" s="13" t="s">
        <v>7</v>
      </c>
      <c r="B13" s="14">
        <v>20927</v>
      </c>
      <c r="C13" s="14">
        <v>8084</v>
      </c>
      <c r="D13" s="14">
        <v>5131</v>
      </c>
      <c r="E13" s="15" t="s">
        <v>2</v>
      </c>
      <c r="F13" s="15" t="s">
        <v>2</v>
      </c>
      <c r="G13" s="15" t="s">
        <v>2</v>
      </c>
      <c r="H13" s="15" t="s">
        <v>2</v>
      </c>
      <c r="I13" s="15" t="s">
        <v>2</v>
      </c>
      <c r="J13" s="15" t="s">
        <v>2</v>
      </c>
      <c r="K13" s="16" t="s">
        <v>2</v>
      </c>
      <c r="L13" s="16" t="s">
        <v>2</v>
      </c>
      <c r="M13" s="16" t="s">
        <v>2</v>
      </c>
      <c r="N13" s="16" t="s">
        <v>2</v>
      </c>
      <c r="O13" s="16" t="s">
        <v>2</v>
      </c>
      <c r="P13" s="16" t="s">
        <v>2</v>
      </c>
      <c r="Q13" s="16" t="s">
        <v>2</v>
      </c>
      <c r="R13" s="16" t="s">
        <v>2</v>
      </c>
      <c r="S13" s="16" t="s">
        <v>2</v>
      </c>
      <c r="T13" s="16" t="s">
        <v>2</v>
      </c>
      <c r="U13" s="16"/>
    </row>
    <row r="14" spans="1:21">
      <c r="A14" s="13" t="s">
        <v>8</v>
      </c>
      <c r="B14" s="14">
        <v>8977</v>
      </c>
      <c r="C14" s="14">
        <v>18766</v>
      </c>
      <c r="D14" s="14">
        <v>20634</v>
      </c>
      <c r="E14" s="15">
        <v>16932</v>
      </c>
      <c r="F14" s="20">
        <v>33411</v>
      </c>
      <c r="G14" s="20">
        <v>27805</v>
      </c>
      <c r="H14" s="15">
        <v>32273</v>
      </c>
      <c r="I14" s="15">
        <v>37630</v>
      </c>
      <c r="J14" s="21">
        <f>8019+27620</f>
        <v>35639</v>
      </c>
      <c r="K14" s="16">
        <v>38295</v>
      </c>
      <c r="L14" s="16">
        <v>51654</v>
      </c>
      <c r="M14" s="16">
        <v>57934</v>
      </c>
      <c r="N14" s="16">
        <v>48492</v>
      </c>
      <c r="O14" s="16">
        <v>48816</v>
      </c>
      <c r="P14" s="16">
        <v>47063</v>
      </c>
      <c r="Q14" s="16" t="s">
        <v>2</v>
      </c>
      <c r="R14" s="16" t="s">
        <v>2</v>
      </c>
      <c r="S14" s="16" t="s">
        <v>2</v>
      </c>
      <c r="T14" s="16" t="s">
        <v>2</v>
      </c>
      <c r="U14" s="16"/>
    </row>
    <row r="15" spans="1:21" s="23" customFormat="1" hidden="1">
      <c r="A15" s="13" t="s">
        <v>9</v>
      </c>
      <c r="B15" s="22" t="s">
        <v>2</v>
      </c>
      <c r="C15" s="22" t="s">
        <v>2</v>
      </c>
      <c r="D15" s="22" t="s">
        <v>2</v>
      </c>
      <c r="E15" s="15" t="s">
        <v>2</v>
      </c>
      <c r="F15" s="15" t="s">
        <v>2</v>
      </c>
      <c r="G15" s="15" t="s">
        <v>2</v>
      </c>
      <c r="H15" s="15" t="s">
        <v>2</v>
      </c>
      <c r="I15" s="15" t="s">
        <v>2</v>
      </c>
      <c r="J15" s="15" t="s">
        <v>2</v>
      </c>
      <c r="K15" s="16" t="s">
        <v>2</v>
      </c>
      <c r="L15" s="16" t="s">
        <v>2</v>
      </c>
      <c r="M15" s="16" t="s">
        <v>2</v>
      </c>
      <c r="N15" s="16" t="s">
        <v>2</v>
      </c>
      <c r="O15" s="16" t="s">
        <v>2</v>
      </c>
      <c r="P15" s="16" t="s">
        <v>2</v>
      </c>
      <c r="Q15" s="16" t="s">
        <v>2</v>
      </c>
      <c r="R15" s="16" t="s">
        <v>2</v>
      </c>
      <c r="S15" s="16" t="s">
        <v>2</v>
      </c>
      <c r="T15" s="16" t="s">
        <v>2</v>
      </c>
      <c r="U15" s="16"/>
    </row>
    <row r="16" spans="1:21" s="23" customFormat="1" hidden="1">
      <c r="A16" s="13" t="s">
        <v>10</v>
      </c>
      <c r="B16" s="22" t="s">
        <v>2</v>
      </c>
      <c r="C16" s="22" t="s">
        <v>2</v>
      </c>
      <c r="D16" s="22" t="s">
        <v>2</v>
      </c>
      <c r="E16" s="15" t="s">
        <v>2</v>
      </c>
      <c r="F16" s="15" t="s">
        <v>2</v>
      </c>
      <c r="G16" s="15" t="s">
        <v>2</v>
      </c>
      <c r="H16" s="15" t="s">
        <v>2</v>
      </c>
      <c r="I16" s="15" t="s">
        <v>2</v>
      </c>
      <c r="J16" s="15" t="s">
        <v>2</v>
      </c>
      <c r="K16" s="16" t="s">
        <v>2</v>
      </c>
      <c r="L16" s="16" t="s">
        <v>2</v>
      </c>
      <c r="M16" s="16" t="s">
        <v>2</v>
      </c>
      <c r="N16" s="16" t="s">
        <v>2</v>
      </c>
      <c r="O16" s="16" t="s">
        <v>2</v>
      </c>
      <c r="P16" s="16" t="s">
        <v>2</v>
      </c>
      <c r="Q16" s="16" t="s">
        <v>2</v>
      </c>
      <c r="R16" s="16" t="s">
        <v>2</v>
      </c>
      <c r="S16" s="16" t="s">
        <v>2</v>
      </c>
      <c r="T16" s="16" t="s">
        <v>2</v>
      </c>
      <c r="U16" s="16"/>
    </row>
    <row r="17" spans="1:21">
      <c r="A17" s="8" t="s">
        <v>11</v>
      </c>
      <c r="B17" s="11">
        <f>B20+B18</f>
        <v>40357</v>
      </c>
      <c r="C17" s="11">
        <f>C20</f>
        <v>22637</v>
      </c>
      <c r="D17" s="11">
        <f t="shared" ref="D17:J17" si="3">D20</f>
        <v>43335</v>
      </c>
      <c r="E17" s="11">
        <f t="shared" si="3"/>
        <v>42851</v>
      </c>
      <c r="F17" s="11">
        <f t="shared" si="3"/>
        <v>53895</v>
      </c>
      <c r="G17" s="11">
        <f t="shared" si="3"/>
        <v>55398</v>
      </c>
      <c r="H17" s="11">
        <f t="shared" si="3"/>
        <v>62173</v>
      </c>
      <c r="I17" s="11">
        <f t="shared" si="3"/>
        <v>103794</v>
      </c>
      <c r="J17" s="11">
        <f t="shared" si="3"/>
        <v>99362</v>
      </c>
      <c r="K17" s="12">
        <f>K20+K18</f>
        <v>81971</v>
      </c>
      <c r="L17" s="12">
        <f>L20+L18</f>
        <v>126858</v>
      </c>
      <c r="M17" s="12">
        <f>M20+M18+M19</f>
        <v>135678</v>
      </c>
      <c r="N17" s="12">
        <f>N20+N18+N19</f>
        <v>128501</v>
      </c>
      <c r="O17" s="12">
        <f>O20+O18+O19</f>
        <v>111355</v>
      </c>
      <c r="P17" s="12">
        <f>P20+P18+P19</f>
        <v>86931</v>
      </c>
      <c r="Q17" s="16" t="s">
        <v>2</v>
      </c>
      <c r="R17" s="16" t="s">
        <v>2</v>
      </c>
      <c r="S17" s="16" t="s">
        <v>2</v>
      </c>
      <c r="T17" s="16" t="s">
        <v>2</v>
      </c>
      <c r="U17" s="16"/>
    </row>
    <row r="18" spans="1:21">
      <c r="A18" s="13" t="s">
        <v>12</v>
      </c>
      <c r="B18" s="7"/>
      <c r="C18" s="22" t="s">
        <v>2</v>
      </c>
      <c r="D18" s="22" t="s">
        <v>2</v>
      </c>
      <c r="E18" s="15" t="s">
        <v>2</v>
      </c>
      <c r="F18" s="15" t="s">
        <v>2</v>
      </c>
      <c r="G18" s="15" t="s">
        <v>2</v>
      </c>
      <c r="H18" s="15" t="s">
        <v>2</v>
      </c>
      <c r="I18" s="15" t="s">
        <v>2</v>
      </c>
      <c r="J18" s="15" t="s">
        <v>2</v>
      </c>
      <c r="K18" s="24">
        <v>26632</v>
      </c>
      <c r="L18" s="24">
        <v>89028</v>
      </c>
      <c r="M18" s="24">
        <v>99294</v>
      </c>
      <c r="N18" s="24">
        <v>65212</v>
      </c>
      <c r="O18" s="24">
        <v>45635</v>
      </c>
      <c r="P18" s="24">
        <v>9078</v>
      </c>
      <c r="Q18" s="16" t="s">
        <v>2</v>
      </c>
      <c r="R18" s="16" t="s">
        <v>2</v>
      </c>
      <c r="S18" s="16" t="s">
        <v>2</v>
      </c>
      <c r="T18" s="16" t="s">
        <v>2</v>
      </c>
      <c r="U18" s="16"/>
    </row>
    <row r="19" spans="1:21">
      <c r="A19" s="13" t="s">
        <v>65</v>
      </c>
      <c r="B19" s="22" t="s">
        <v>2</v>
      </c>
      <c r="C19" s="22" t="s">
        <v>2</v>
      </c>
      <c r="D19" s="22" t="s">
        <v>2</v>
      </c>
      <c r="E19" s="15" t="s">
        <v>2</v>
      </c>
      <c r="F19" s="15" t="s">
        <v>2</v>
      </c>
      <c r="G19" s="15" t="s">
        <v>2</v>
      </c>
      <c r="H19" s="15" t="s">
        <v>2</v>
      </c>
      <c r="I19" s="15" t="s">
        <v>2</v>
      </c>
      <c r="J19" s="15" t="s">
        <v>2</v>
      </c>
      <c r="K19" s="16" t="s">
        <v>2</v>
      </c>
      <c r="L19" s="16" t="s">
        <v>2</v>
      </c>
      <c r="M19" s="24">
        <v>9059</v>
      </c>
      <c r="N19" s="24">
        <v>40265</v>
      </c>
      <c r="O19" s="24">
        <v>50261</v>
      </c>
      <c r="P19" s="24">
        <v>77853</v>
      </c>
      <c r="Q19" s="16" t="s">
        <v>2</v>
      </c>
      <c r="R19" s="16" t="s">
        <v>2</v>
      </c>
      <c r="S19" s="16" t="s">
        <v>2</v>
      </c>
      <c r="T19" s="16" t="s">
        <v>2</v>
      </c>
      <c r="U19" s="16"/>
    </row>
    <row r="20" spans="1:21">
      <c r="A20" s="13" t="s">
        <v>13</v>
      </c>
      <c r="B20" s="14">
        <v>40357</v>
      </c>
      <c r="C20" s="14">
        <v>22637</v>
      </c>
      <c r="D20" s="14">
        <v>43335</v>
      </c>
      <c r="E20" s="15">
        <v>42851</v>
      </c>
      <c r="F20" s="20">
        <v>53895</v>
      </c>
      <c r="G20" s="20">
        <v>55398</v>
      </c>
      <c r="H20" s="15">
        <v>62173</v>
      </c>
      <c r="I20" s="15">
        <v>103794</v>
      </c>
      <c r="J20" s="21">
        <v>99362</v>
      </c>
      <c r="K20" s="16">
        <v>55339</v>
      </c>
      <c r="L20" s="16">
        <v>37830</v>
      </c>
      <c r="M20" s="16">
        <v>27325</v>
      </c>
      <c r="N20" s="16">
        <v>23024</v>
      </c>
      <c r="O20" s="16">
        <v>15459</v>
      </c>
      <c r="P20" s="16">
        <v>0</v>
      </c>
      <c r="Q20" s="16" t="s">
        <v>2</v>
      </c>
      <c r="R20" s="16" t="s">
        <v>2</v>
      </c>
      <c r="S20" s="16" t="s">
        <v>2</v>
      </c>
      <c r="T20" s="16" t="s">
        <v>2</v>
      </c>
      <c r="U20" s="16"/>
    </row>
    <row r="21" spans="1:21">
      <c r="A21" s="8" t="s">
        <v>14</v>
      </c>
      <c r="B21" s="9">
        <f>SUM(B22:B27)</f>
        <v>44254</v>
      </c>
      <c r="C21" s="9">
        <f>SUM(C22:C27)</f>
        <v>20624</v>
      </c>
      <c r="D21" s="9">
        <f t="shared" ref="D21:J21" si="4">SUM(D22:D25)</f>
        <v>9805</v>
      </c>
      <c r="E21" s="11">
        <f t="shared" si="4"/>
        <v>12302</v>
      </c>
      <c r="F21" s="11">
        <f t="shared" si="4"/>
        <v>17708</v>
      </c>
      <c r="G21" s="11">
        <f t="shared" si="4"/>
        <v>21108</v>
      </c>
      <c r="H21" s="11">
        <f t="shared" si="4"/>
        <v>39250</v>
      </c>
      <c r="I21" s="11">
        <f t="shared" si="4"/>
        <v>49228</v>
      </c>
      <c r="J21" s="19">
        <f t="shared" si="4"/>
        <v>57886</v>
      </c>
      <c r="K21" s="12">
        <f t="shared" ref="K21:P21" si="5">SUM(K22:K26)</f>
        <v>52677</v>
      </c>
      <c r="L21" s="12">
        <f t="shared" si="5"/>
        <v>74185</v>
      </c>
      <c r="M21" s="12">
        <f t="shared" si="5"/>
        <v>91759</v>
      </c>
      <c r="N21" s="12">
        <f t="shared" si="5"/>
        <v>85159</v>
      </c>
      <c r="O21" s="12">
        <f t="shared" si="5"/>
        <v>92673</v>
      </c>
      <c r="P21" s="12">
        <f t="shared" si="5"/>
        <v>60388</v>
      </c>
      <c r="Q21" s="16" t="s">
        <v>2</v>
      </c>
      <c r="R21" s="16" t="s">
        <v>2</v>
      </c>
      <c r="S21" s="16" t="s">
        <v>2</v>
      </c>
      <c r="T21" s="16" t="s">
        <v>2</v>
      </c>
      <c r="U21" s="16"/>
    </row>
    <row r="22" spans="1:21">
      <c r="A22" s="13" t="s">
        <v>15</v>
      </c>
      <c r="B22" s="14">
        <f>3292+2402+723+681</f>
        <v>7098</v>
      </c>
      <c r="C22" s="14">
        <f>4336+4070</f>
        <v>8406</v>
      </c>
      <c r="D22" s="14">
        <v>4659</v>
      </c>
      <c r="E22" s="15">
        <v>7218</v>
      </c>
      <c r="F22" s="20">
        <f>4813+3885</f>
        <v>8698</v>
      </c>
      <c r="G22" s="20">
        <f>3463+6172+1003+442</f>
        <v>11080</v>
      </c>
      <c r="H22" s="15">
        <f>6397+15023</f>
        <v>21420</v>
      </c>
      <c r="I22" s="15">
        <f>2224+19377+3573+329</f>
        <v>25503</v>
      </c>
      <c r="J22" s="21">
        <f>504+25390+6222+5197</f>
        <v>37313</v>
      </c>
      <c r="K22" s="16">
        <v>28382</v>
      </c>
      <c r="L22" s="16">
        <v>47445</v>
      </c>
      <c r="M22" s="16">
        <v>42999</v>
      </c>
      <c r="N22" s="16">
        <v>42335</v>
      </c>
      <c r="O22" s="16">
        <v>62602</v>
      </c>
      <c r="P22" s="16">
        <v>45076</v>
      </c>
      <c r="Q22" s="16" t="s">
        <v>2</v>
      </c>
      <c r="R22" s="16" t="s">
        <v>2</v>
      </c>
      <c r="S22" s="16" t="s">
        <v>2</v>
      </c>
      <c r="T22" s="16" t="s">
        <v>2</v>
      </c>
      <c r="U22" s="16"/>
    </row>
    <row r="23" spans="1:21">
      <c r="A23" s="13" t="s">
        <v>16</v>
      </c>
      <c r="B23" s="22" t="s">
        <v>2</v>
      </c>
      <c r="C23" s="22" t="s">
        <v>2</v>
      </c>
      <c r="D23" s="22" t="s">
        <v>2</v>
      </c>
      <c r="E23" s="15" t="s">
        <v>2</v>
      </c>
      <c r="F23" s="15" t="s">
        <v>2</v>
      </c>
      <c r="G23" s="15" t="s">
        <v>2</v>
      </c>
      <c r="H23" s="15" t="s">
        <v>2</v>
      </c>
      <c r="I23" s="15" t="s">
        <v>2</v>
      </c>
      <c r="J23" s="15" t="s">
        <v>2</v>
      </c>
      <c r="K23" s="16" t="s">
        <v>2</v>
      </c>
      <c r="L23" s="16">
        <v>1727</v>
      </c>
      <c r="M23" s="16">
        <v>28383</v>
      </c>
      <c r="N23" s="16">
        <v>25961</v>
      </c>
      <c r="O23" s="16">
        <v>21700</v>
      </c>
      <c r="P23" s="16">
        <v>11342</v>
      </c>
      <c r="Q23" s="16" t="s">
        <v>2</v>
      </c>
      <c r="R23" s="16" t="s">
        <v>2</v>
      </c>
      <c r="S23" s="16" t="s">
        <v>2</v>
      </c>
      <c r="T23" s="16" t="s">
        <v>2</v>
      </c>
      <c r="U23" s="16"/>
    </row>
    <row r="24" spans="1:21">
      <c r="A24" s="13" t="s">
        <v>17</v>
      </c>
      <c r="B24" s="14">
        <v>18784</v>
      </c>
      <c r="C24" s="14">
        <v>7792</v>
      </c>
      <c r="D24" s="14">
        <v>3059</v>
      </c>
      <c r="E24" s="15">
        <v>4161</v>
      </c>
      <c r="F24" s="20">
        <v>6786</v>
      </c>
      <c r="G24" s="20">
        <f>1917+4008+682</f>
        <v>6607</v>
      </c>
      <c r="H24" s="15">
        <f>2626+9810</f>
        <v>12436</v>
      </c>
      <c r="I24" s="15">
        <f>2004+12293</f>
        <v>14297</v>
      </c>
      <c r="J24" s="21">
        <f>1558+9757</f>
        <v>11315</v>
      </c>
      <c r="K24" s="16">
        <v>1</v>
      </c>
      <c r="L24" s="16" t="s">
        <v>2</v>
      </c>
      <c r="M24" s="16" t="s">
        <v>2</v>
      </c>
      <c r="N24" s="16" t="s">
        <v>2</v>
      </c>
      <c r="O24" s="16" t="s">
        <v>2</v>
      </c>
      <c r="P24" s="16">
        <v>0</v>
      </c>
      <c r="Q24" s="16" t="s">
        <v>2</v>
      </c>
      <c r="R24" s="16" t="s">
        <v>2</v>
      </c>
      <c r="S24" s="16" t="s">
        <v>2</v>
      </c>
      <c r="T24" s="16" t="s">
        <v>2</v>
      </c>
      <c r="U24" s="16"/>
    </row>
    <row r="25" spans="1:21">
      <c r="A25" s="13" t="s">
        <v>18</v>
      </c>
      <c r="B25" s="14">
        <f>7898+4835</f>
        <v>12733</v>
      </c>
      <c r="C25" s="14">
        <f>3171+1253</f>
        <v>4424</v>
      </c>
      <c r="D25" s="14">
        <f>1632+455</f>
        <v>2087</v>
      </c>
      <c r="E25" s="15">
        <f>645+278</f>
        <v>923</v>
      </c>
      <c r="F25" s="20">
        <f>941+1283</f>
        <v>2224</v>
      </c>
      <c r="G25" s="20">
        <f>1145+2276</f>
        <v>3421</v>
      </c>
      <c r="H25" s="15">
        <f>2362+3032</f>
        <v>5394</v>
      </c>
      <c r="I25" s="15">
        <f>4762+4666</f>
        <v>9428</v>
      </c>
      <c r="J25" s="21">
        <f>6034+3224</f>
        <v>9258</v>
      </c>
      <c r="K25" s="16">
        <v>6576</v>
      </c>
      <c r="L25" s="16">
        <v>6449</v>
      </c>
      <c r="M25" s="16">
        <v>5812</v>
      </c>
      <c r="N25" s="16">
        <v>7360</v>
      </c>
      <c r="O25" s="16">
        <v>5238</v>
      </c>
      <c r="P25" s="16">
        <v>3970</v>
      </c>
      <c r="Q25" s="16" t="s">
        <v>2</v>
      </c>
      <c r="R25" s="16" t="s">
        <v>2</v>
      </c>
      <c r="S25" s="16" t="s">
        <v>2</v>
      </c>
      <c r="T25" s="16" t="s">
        <v>2</v>
      </c>
      <c r="U25" s="16"/>
    </row>
    <row r="26" spans="1:21">
      <c r="A26" s="13" t="s">
        <v>19</v>
      </c>
      <c r="B26" s="22" t="s">
        <v>2</v>
      </c>
      <c r="C26" s="22" t="s">
        <v>2</v>
      </c>
      <c r="D26" s="22" t="s">
        <v>2</v>
      </c>
      <c r="E26" s="15" t="s">
        <v>2</v>
      </c>
      <c r="F26" s="15" t="s">
        <v>2</v>
      </c>
      <c r="G26" s="15" t="s">
        <v>2</v>
      </c>
      <c r="H26" s="15" t="s">
        <v>2</v>
      </c>
      <c r="I26" s="15" t="s">
        <v>2</v>
      </c>
      <c r="J26" s="15" t="s">
        <v>2</v>
      </c>
      <c r="K26" s="16">
        <v>17718</v>
      </c>
      <c r="L26" s="16">
        <v>18564</v>
      </c>
      <c r="M26" s="16">
        <v>14565</v>
      </c>
      <c r="N26" s="16">
        <v>9503</v>
      </c>
      <c r="O26" s="16">
        <v>3133</v>
      </c>
      <c r="P26" s="16">
        <v>0</v>
      </c>
      <c r="Q26" s="16" t="s">
        <v>2</v>
      </c>
      <c r="R26" s="16" t="s">
        <v>2</v>
      </c>
      <c r="S26" s="16" t="s">
        <v>2</v>
      </c>
      <c r="T26" s="16" t="s">
        <v>2</v>
      </c>
      <c r="U26" s="16"/>
    </row>
    <row r="27" spans="1:21" hidden="1">
      <c r="A27" s="13" t="s">
        <v>67</v>
      </c>
      <c r="B27" s="22">
        <v>5639</v>
      </c>
      <c r="C27" s="22">
        <v>2</v>
      </c>
      <c r="D27" s="16" t="s">
        <v>2</v>
      </c>
      <c r="E27" s="16" t="s">
        <v>2</v>
      </c>
      <c r="F27" s="16" t="s">
        <v>2</v>
      </c>
      <c r="G27" s="16" t="s">
        <v>2</v>
      </c>
      <c r="H27" s="16" t="s">
        <v>2</v>
      </c>
      <c r="I27" s="16" t="s">
        <v>2</v>
      </c>
      <c r="J27" s="16" t="s">
        <v>2</v>
      </c>
      <c r="K27" s="16" t="s">
        <v>2</v>
      </c>
      <c r="L27" s="16" t="s">
        <v>2</v>
      </c>
      <c r="M27" s="16" t="s">
        <v>2</v>
      </c>
      <c r="N27" s="16" t="s">
        <v>2</v>
      </c>
      <c r="O27" s="16" t="s">
        <v>2</v>
      </c>
      <c r="P27" s="16" t="s">
        <v>2</v>
      </c>
      <c r="Q27" s="16" t="s">
        <v>2</v>
      </c>
      <c r="R27" s="16" t="s">
        <v>2</v>
      </c>
      <c r="S27" s="16" t="s">
        <v>2</v>
      </c>
      <c r="T27" s="16" t="s">
        <v>2</v>
      </c>
      <c r="U27" s="16"/>
    </row>
    <row r="28" spans="1:21">
      <c r="A28" s="25" t="s">
        <v>20</v>
      </c>
      <c r="B28" s="26">
        <f t="shared" ref="B28:H28" si="6">SUM(B29:B37)</f>
        <v>52199</v>
      </c>
      <c r="C28" s="26">
        <f t="shared" si="6"/>
        <v>38904</v>
      </c>
      <c r="D28" s="26">
        <f t="shared" si="6"/>
        <v>14381</v>
      </c>
      <c r="E28" s="27">
        <f t="shared" si="6"/>
        <v>18329</v>
      </c>
      <c r="F28" s="27">
        <f t="shared" si="6"/>
        <v>43569</v>
      </c>
      <c r="G28" s="27">
        <f t="shared" si="6"/>
        <v>57200</v>
      </c>
      <c r="H28" s="11">
        <f t="shared" si="6"/>
        <v>86168</v>
      </c>
      <c r="I28" s="11">
        <f t="shared" ref="I28:P28" si="7">SUM(I29:I38)</f>
        <v>105447</v>
      </c>
      <c r="J28" s="19">
        <f t="shared" si="7"/>
        <v>117317</v>
      </c>
      <c r="K28" s="12">
        <f t="shared" si="7"/>
        <v>77458</v>
      </c>
      <c r="L28" s="12">
        <f t="shared" si="7"/>
        <v>115036</v>
      </c>
      <c r="M28" s="12">
        <f t="shared" si="7"/>
        <v>129042</v>
      </c>
      <c r="N28" s="12">
        <f t="shared" si="7"/>
        <v>115645</v>
      </c>
      <c r="O28" s="12">
        <f t="shared" si="7"/>
        <v>97611</v>
      </c>
      <c r="P28" s="12">
        <f t="shared" si="7"/>
        <v>46532</v>
      </c>
      <c r="Q28" s="16" t="s">
        <v>2</v>
      </c>
      <c r="R28" s="16" t="s">
        <v>2</v>
      </c>
      <c r="S28" s="16" t="s">
        <v>2</v>
      </c>
      <c r="T28" s="16" t="s">
        <v>2</v>
      </c>
      <c r="U28" s="16"/>
    </row>
    <row r="29" spans="1:21">
      <c r="A29" s="28" t="s">
        <v>21</v>
      </c>
      <c r="B29" s="29">
        <v>29958</v>
      </c>
      <c r="C29" s="29">
        <v>28744</v>
      </c>
      <c r="D29" s="29">
        <v>12234</v>
      </c>
      <c r="E29" s="30">
        <v>16854</v>
      </c>
      <c r="F29" s="28">
        <v>28979</v>
      </c>
      <c r="G29" s="28">
        <v>36070</v>
      </c>
      <c r="H29" s="15">
        <v>47336</v>
      </c>
      <c r="I29" s="15">
        <v>42534</v>
      </c>
      <c r="J29" s="31">
        <f>25827+643</f>
        <v>26470</v>
      </c>
      <c r="K29" s="16">
        <v>3786</v>
      </c>
      <c r="L29" s="16">
        <v>6065</v>
      </c>
      <c r="M29" s="16">
        <v>6020</v>
      </c>
      <c r="N29" s="16">
        <v>4741</v>
      </c>
      <c r="O29" s="16" t="s">
        <v>2</v>
      </c>
      <c r="P29" s="16">
        <v>0</v>
      </c>
      <c r="Q29" s="16" t="s">
        <v>2</v>
      </c>
      <c r="R29" s="16" t="s">
        <v>2</v>
      </c>
      <c r="S29" s="16" t="s">
        <v>2</v>
      </c>
      <c r="T29" s="16" t="s">
        <v>2</v>
      </c>
      <c r="U29" s="16"/>
    </row>
    <row r="30" spans="1:21">
      <c r="A30" s="28" t="s">
        <v>22</v>
      </c>
      <c r="B30" s="29" t="s">
        <v>2</v>
      </c>
      <c r="C30" s="29" t="s">
        <v>2</v>
      </c>
      <c r="D30" s="29" t="s">
        <v>2</v>
      </c>
      <c r="E30" s="29" t="s">
        <v>2</v>
      </c>
      <c r="F30" s="29" t="s">
        <v>2</v>
      </c>
      <c r="G30" s="29" t="s">
        <v>2</v>
      </c>
      <c r="H30" s="29" t="s">
        <v>2</v>
      </c>
      <c r="I30" s="29" t="s">
        <v>2</v>
      </c>
      <c r="J30" s="31">
        <v>13557</v>
      </c>
      <c r="K30" s="32">
        <v>20981</v>
      </c>
      <c r="L30" s="32">
        <v>43824</v>
      </c>
      <c r="M30" s="32">
        <v>50678</v>
      </c>
      <c r="N30" s="32">
        <v>38122</v>
      </c>
      <c r="O30" s="32">
        <v>19957</v>
      </c>
      <c r="P30" s="32">
        <v>8048</v>
      </c>
      <c r="Q30" s="16" t="s">
        <v>2</v>
      </c>
      <c r="R30" s="16" t="s">
        <v>2</v>
      </c>
      <c r="S30" s="16" t="s">
        <v>2</v>
      </c>
      <c r="T30" s="16" t="s">
        <v>2</v>
      </c>
      <c r="U30" s="16"/>
    </row>
    <row r="31" spans="1:21" hidden="1">
      <c r="A31" s="28" t="s">
        <v>23</v>
      </c>
      <c r="B31" s="29">
        <v>6846</v>
      </c>
      <c r="C31" s="29">
        <v>1946</v>
      </c>
      <c r="D31" s="29" t="s">
        <v>2</v>
      </c>
      <c r="E31" s="30" t="s">
        <v>2</v>
      </c>
      <c r="F31" s="30" t="s">
        <v>2</v>
      </c>
      <c r="G31" s="30" t="s">
        <v>2</v>
      </c>
      <c r="H31" s="15" t="s">
        <v>2</v>
      </c>
      <c r="I31" s="15" t="s">
        <v>2</v>
      </c>
      <c r="J31" s="15" t="s">
        <v>2</v>
      </c>
      <c r="K31" s="16" t="s">
        <v>2</v>
      </c>
      <c r="L31" s="16" t="s">
        <v>2</v>
      </c>
      <c r="M31" s="16" t="s">
        <v>2</v>
      </c>
      <c r="N31" s="16" t="s">
        <v>2</v>
      </c>
      <c r="O31" s="16" t="s">
        <v>2</v>
      </c>
      <c r="P31" s="16" t="s">
        <v>2</v>
      </c>
      <c r="Q31" s="16" t="s">
        <v>2</v>
      </c>
      <c r="R31" s="16" t="s">
        <v>2</v>
      </c>
      <c r="S31" s="16" t="s">
        <v>2</v>
      </c>
      <c r="T31" s="16" t="s">
        <v>2</v>
      </c>
      <c r="U31" s="16"/>
    </row>
    <row r="32" spans="1:21">
      <c r="A32" s="28" t="s">
        <v>24</v>
      </c>
      <c r="B32" s="29" t="s">
        <v>2</v>
      </c>
      <c r="C32" s="29" t="s">
        <v>2</v>
      </c>
      <c r="D32" s="29" t="s">
        <v>2</v>
      </c>
      <c r="E32" s="30" t="s">
        <v>2</v>
      </c>
      <c r="F32" s="28">
        <f>8404+2976</f>
        <v>11380</v>
      </c>
      <c r="G32" s="28">
        <f>12838+3170</f>
        <v>16008</v>
      </c>
      <c r="H32" s="15">
        <f>2958+1555+24424+4113</f>
        <v>33050</v>
      </c>
      <c r="I32" s="15">
        <f>3131+348+28224+4318</f>
        <v>36021</v>
      </c>
      <c r="J32" s="31">
        <f>3009+1313+29942+3531</f>
        <v>37795</v>
      </c>
      <c r="K32" s="16">
        <v>19504</v>
      </c>
      <c r="L32" s="16">
        <v>21091</v>
      </c>
      <c r="M32" s="16">
        <v>7902</v>
      </c>
      <c r="N32" s="16" t="s">
        <v>2</v>
      </c>
      <c r="O32" s="16" t="s">
        <v>2</v>
      </c>
      <c r="P32" s="16" t="s">
        <v>2</v>
      </c>
      <c r="Q32" s="16" t="s">
        <v>2</v>
      </c>
      <c r="R32" s="16" t="s">
        <v>2</v>
      </c>
      <c r="S32" s="16" t="s">
        <v>2</v>
      </c>
      <c r="T32" s="16" t="s">
        <v>2</v>
      </c>
      <c r="U32" s="16"/>
    </row>
    <row r="33" spans="1:21">
      <c r="A33" s="28" t="s">
        <v>25</v>
      </c>
      <c r="B33" s="30" t="s">
        <v>2</v>
      </c>
      <c r="C33" s="30" t="s">
        <v>2</v>
      </c>
      <c r="D33" s="30" t="s">
        <v>2</v>
      </c>
      <c r="E33" s="30" t="s">
        <v>2</v>
      </c>
      <c r="F33" s="30" t="s">
        <v>2</v>
      </c>
      <c r="G33" s="30" t="s">
        <v>2</v>
      </c>
      <c r="H33" s="30" t="s">
        <v>2</v>
      </c>
      <c r="I33" s="30" t="s">
        <v>2</v>
      </c>
      <c r="J33" s="30" t="s">
        <v>2</v>
      </c>
      <c r="K33" s="30" t="s">
        <v>2</v>
      </c>
      <c r="L33" s="30" t="s">
        <v>2</v>
      </c>
      <c r="M33" s="16">
        <v>1226</v>
      </c>
      <c r="N33" s="16">
        <v>32084</v>
      </c>
      <c r="O33" s="16">
        <v>32699</v>
      </c>
      <c r="P33" s="16">
        <v>14585</v>
      </c>
      <c r="Q33" s="16" t="s">
        <v>2</v>
      </c>
      <c r="R33" s="16" t="s">
        <v>2</v>
      </c>
      <c r="S33" s="16" t="s">
        <v>2</v>
      </c>
      <c r="T33" s="16" t="s">
        <v>2</v>
      </c>
      <c r="U33" s="16"/>
    </row>
    <row r="34" spans="1:21" hidden="1">
      <c r="A34" s="28" t="s">
        <v>26</v>
      </c>
      <c r="B34" s="29">
        <v>7075</v>
      </c>
      <c r="C34" s="29">
        <v>1263</v>
      </c>
      <c r="D34" s="29" t="s">
        <v>2</v>
      </c>
      <c r="E34" s="30" t="s">
        <v>2</v>
      </c>
      <c r="F34" s="30" t="s">
        <v>2</v>
      </c>
      <c r="G34" s="30" t="s">
        <v>2</v>
      </c>
      <c r="H34" s="15" t="s">
        <v>2</v>
      </c>
      <c r="I34" s="15" t="s">
        <v>2</v>
      </c>
      <c r="J34" s="15" t="s">
        <v>2</v>
      </c>
      <c r="K34" s="16" t="s">
        <v>2</v>
      </c>
      <c r="L34" s="16" t="s">
        <v>2</v>
      </c>
      <c r="M34" s="16" t="s">
        <v>2</v>
      </c>
      <c r="N34" s="16" t="s">
        <v>2</v>
      </c>
      <c r="O34" s="16"/>
      <c r="P34" s="16"/>
      <c r="Q34" s="16" t="s">
        <v>2</v>
      </c>
      <c r="R34" s="16" t="s">
        <v>2</v>
      </c>
      <c r="S34" s="16" t="s">
        <v>2</v>
      </c>
      <c r="T34" s="16" t="s">
        <v>2</v>
      </c>
      <c r="U34" s="16"/>
    </row>
    <row r="35" spans="1:21">
      <c r="A35" s="28" t="s">
        <v>27</v>
      </c>
      <c r="B35" s="29" t="s">
        <v>2</v>
      </c>
      <c r="C35" s="29" t="s">
        <v>2</v>
      </c>
      <c r="D35" s="29" t="s">
        <v>2</v>
      </c>
      <c r="E35" s="30" t="s">
        <v>2</v>
      </c>
      <c r="F35" s="30" t="s">
        <v>2</v>
      </c>
      <c r="G35" s="30" t="s">
        <v>2</v>
      </c>
      <c r="H35" s="15" t="s">
        <v>2</v>
      </c>
      <c r="I35" s="15" t="s">
        <v>2</v>
      </c>
      <c r="J35" s="15" t="s">
        <v>2</v>
      </c>
      <c r="K35" s="16" t="s">
        <v>2</v>
      </c>
      <c r="L35" s="16">
        <v>263</v>
      </c>
      <c r="M35" s="16">
        <v>26610</v>
      </c>
      <c r="N35" s="16">
        <v>13594</v>
      </c>
      <c r="O35" s="16">
        <v>16536</v>
      </c>
      <c r="P35" s="16">
        <v>4967</v>
      </c>
      <c r="Q35" s="16" t="s">
        <v>2</v>
      </c>
      <c r="R35" s="16" t="s">
        <v>2</v>
      </c>
      <c r="S35" s="16" t="s">
        <v>2</v>
      </c>
      <c r="T35" s="16" t="s">
        <v>2</v>
      </c>
      <c r="U35" s="16"/>
    </row>
    <row r="36" spans="1:21">
      <c r="A36" s="28" t="s">
        <v>28</v>
      </c>
      <c r="B36" s="29">
        <v>5734</v>
      </c>
      <c r="C36" s="29">
        <v>3758</v>
      </c>
      <c r="D36" s="29">
        <f>214+475</f>
        <v>689</v>
      </c>
      <c r="E36" s="30">
        <f>102+820</f>
        <v>922</v>
      </c>
      <c r="F36" s="28">
        <f>127+1244</f>
        <v>1371</v>
      </c>
      <c r="G36" s="28">
        <f>1587+952</f>
        <v>2539</v>
      </c>
      <c r="H36" s="15">
        <f>2314+724</f>
        <v>3038</v>
      </c>
      <c r="I36" s="15">
        <f>3029+601</f>
        <v>3630</v>
      </c>
      <c r="J36" s="31">
        <f>2022+558</f>
        <v>2580</v>
      </c>
      <c r="K36" s="16">
        <v>1376</v>
      </c>
      <c r="L36" s="16">
        <v>3471</v>
      </c>
      <c r="M36" s="16">
        <v>4889</v>
      </c>
      <c r="N36" s="16">
        <v>6322</v>
      </c>
      <c r="O36" s="16">
        <v>7209</v>
      </c>
      <c r="P36" s="16">
        <v>4801</v>
      </c>
      <c r="Q36" s="16" t="s">
        <v>2</v>
      </c>
      <c r="R36" s="16" t="s">
        <v>2</v>
      </c>
      <c r="S36" s="16" t="s">
        <v>2</v>
      </c>
      <c r="T36" s="16" t="s">
        <v>2</v>
      </c>
      <c r="U36" s="16"/>
    </row>
    <row r="37" spans="1:21">
      <c r="A37" s="28" t="s">
        <v>29</v>
      </c>
      <c r="B37" s="29">
        <v>2586</v>
      </c>
      <c r="C37" s="29">
        <v>3193</v>
      </c>
      <c r="D37" s="29">
        <v>1458</v>
      </c>
      <c r="E37" s="30">
        <v>553</v>
      </c>
      <c r="F37" s="28">
        <v>1839</v>
      </c>
      <c r="G37" s="28">
        <v>2583</v>
      </c>
      <c r="H37" s="15">
        <v>2744</v>
      </c>
      <c r="I37" s="15">
        <v>2792</v>
      </c>
      <c r="J37" s="31">
        <v>2718</v>
      </c>
      <c r="K37" s="16">
        <v>1212</v>
      </c>
      <c r="L37" s="16">
        <v>2897</v>
      </c>
      <c r="M37" s="16">
        <v>3003</v>
      </c>
      <c r="N37" s="16">
        <v>3068</v>
      </c>
      <c r="O37" s="16">
        <v>2566</v>
      </c>
      <c r="P37" s="16">
        <v>1398</v>
      </c>
      <c r="Q37" s="16" t="s">
        <v>2</v>
      </c>
      <c r="R37" s="16" t="s">
        <v>2</v>
      </c>
      <c r="S37" s="16" t="s">
        <v>2</v>
      </c>
      <c r="T37" s="16" t="s">
        <v>2</v>
      </c>
      <c r="U37" s="16"/>
    </row>
    <row r="38" spans="1:21">
      <c r="A38" s="28" t="s">
        <v>30</v>
      </c>
      <c r="B38" s="29" t="s">
        <v>2</v>
      </c>
      <c r="C38" s="29" t="s">
        <v>2</v>
      </c>
      <c r="D38" s="29" t="s">
        <v>2</v>
      </c>
      <c r="E38" s="29" t="s">
        <v>2</v>
      </c>
      <c r="F38" s="29" t="s">
        <v>2</v>
      </c>
      <c r="G38" s="29" t="s">
        <v>2</v>
      </c>
      <c r="H38" s="29" t="s">
        <v>2</v>
      </c>
      <c r="I38" s="15">
        <v>20470</v>
      </c>
      <c r="J38" s="31">
        <f>31155+3042</f>
        <v>34197</v>
      </c>
      <c r="K38" s="16">
        <v>30599</v>
      </c>
      <c r="L38" s="16">
        <v>37425</v>
      </c>
      <c r="M38" s="16">
        <v>28714</v>
      </c>
      <c r="N38" s="16">
        <v>17714</v>
      </c>
      <c r="O38" s="16">
        <v>18644</v>
      </c>
      <c r="P38" s="16">
        <v>12733</v>
      </c>
      <c r="Q38" s="16" t="s">
        <v>2</v>
      </c>
      <c r="R38" s="16" t="s">
        <v>2</v>
      </c>
      <c r="S38" s="16" t="s">
        <v>2</v>
      </c>
      <c r="T38" s="16" t="s">
        <v>2</v>
      </c>
      <c r="U38" s="16"/>
    </row>
    <row r="39" spans="1:21">
      <c r="A39" s="25" t="s">
        <v>31</v>
      </c>
      <c r="B39" s="26">
        <f t="shared" ref="B39:M39" si="8">SUM(B40:B45)</f>
        <v>38177</v>
      </c>
      <c r="C39" s="26">
        <f t="shared" si="8"/>
        <v>29011</v>
      </c>
      <c r="D39" s="26">
        <f t="shared" si="8"/>
        <v>17330</v>
      </c>
      <c r="E39" s="27">
        <f t="shared" si="8"/>
        <v>19370</v>
      </c>
      <c r="F39" s="27">
        <f t="shared" si="8"/>
        <v>22817</v>
      </c>
      <c r="G39" s="27">
        <f t="shared" si="8"/>
        <v>21250</v>
      </c>
      <c r="H39" s="11">
        <f t="shared" si="8"/>
        <v>43256</v>
      </c>
      <c r="I39" s="11">
        <f t="shared" si="8"/>
        <v>54636</v>
      </c>
      <c r="J39" s="19">
        <f t="shared" si="8"/>
        <v>60673</v>
      </c>
      <c r="K39" s="11">
        <f t="shared" si="8"/>
        <v>51841</v>
      </c>
      <c r="L39" s="11">
        <f t="shared" si="8"/>
        <v>42550</v>
      </c>
      <c r="M39" s="11">
        <f t="shared" si="8"/>
        <v>48473</v>
      </c>
      <c r="N39" s="11">
        <f>SUM(N40:N45)</f>
        <v>37602</v>
      </c>
      <c r="O39" s="11">
        <f>SUM(O40:O45)</f>
        <v>39674</v>
      </c>
      <c r="P39" s="11">
        <f>SUM(P40:P45)</f>
        <v>20425</v>
      </c>
      <c r="Q39" s="16" t="s">
        <v>2</v>
      </c>
      <c r="R39" s="16" t="s">
        <v>2</v>
      </c>
      <c r="S39" s="16" t="s">
        <v>2</v>
      </c>
      <c r="T39" s="16" t="s">
        <v>2</v>
      </c>
      <c r="U39" s="16"/>
    </row>
    <row r="40" spans="1:21" hidden="1">
      <c r="A40" s="28" t="s">
        <v>32</v>
      </c>
      <c r="B40" s="29">
        <f>1098+1885</f>
        <v>2983</v>
      </c>
      <c r="C40" s="29">
        <f>1532+1404</f>
        <v>2936</v>
      </c>
      <c r="D40" s="29">
        <f>278+497</f>
        <v>775</v>
      </c>
      <c r="E40" s="30" t="s">
        <v>2</v>
      </c>
      <c r="F40" s="30" t="s">
        <v>2</v>
      </c>
      <c r="G40" s="30" t="s">
        <v>2</v>
      </c>
      <c r="H40" s="15" t="s">
        <v>2</v>
      </c>
      <c r="I40" s="15" t="s">
        <v>2</v>
      </c>
      <c r="J40" s="15" t="s">
        <v>2</v>
      </c>
      <c r="K40" s="15" t="s">
        <v>2</v>
      </c>
      <c r="L40" s="15" t="s">
        <v>2</v>
      </c>
      <c r="M40" s="15" t="s">
        <v>2</v>
      </c>
      <c r="N40" s="15" t="s">
        <v>2</v>
      </c>
      <c r="O40" s="15" t="s">
        <v>2</v>
      </c>
      <c r="P40" s="15"/>
      <c r="Q40" s="16" t="s">
        <v>2</v>
      </c>
      <c r="R40" s="16" t="s">
        <v>2</v>
      </c>
      <c r="S40" s="16" t="s">
        <v>2</v>
      </c>
      <c r="T40" s="16" t="s">
        <v>2</v>
      </c>
      <c r="U40" s="16"/>
    </row>
    <row r="41" spans="1:21">
      <c r="A41" s="28" t="s">
        <v>33</v>
      </c>
      <c r="B41" s="29" t="s">
        <v>2</v>
      </c>
      <c r="C41" s="29" t="s">
        <v>2</v>
      </c>
      <c r="D41" s="29" t="s">
        <v>2</v>
      </c>
      <c r="E41" s="30" t="s">
        <v>2</v>
      </c>
      <c r="F41" s="30" t="s">
        <v>2</v>
      </c>
      <c r="G41" s="30" t="s">
        <v>2</v>
      </c>
      <c r="H41" s="15" t="s">
        <v>2</v>
      </c>
      <c r="I41" s="15" t="s">
        <v>2</v>
      </c>
      <c r="J41" s="15">
        <v>2285</v>
      </c>
      <c r="K41" s="16">
        <v>6905</v>
      </c>
      <c r="L41" s="16">
        <v>1569</v>
      </c>
      <c r="M41" s="16" t="s">
        <v>2</v>
      </c>
      <c r="N41" s="16" t="s">
        <v>2</v>
      </c>
      <c r="O41" s="16" t="s">
        <v>2</v>
      </c>
      <c r="P41" s="16">
        <v>0</v>
      </c>
      <c r="Q41" s="16" t="s">
        <v>2</v>
      </c>
      <c r="R41" s="16" t="s">
        <v>2</v>
      </c>
      <c r="S41" s="16" t="s">
        <v>2</v>
      </c>
      <c r="T41" s="16" t="s">
        <v>2</v>
      </c>
      <c r="U41" s="16"/>
    </row>
    <row r="42" spans="1:21">
      <c r="A42" s="28" t="s">
        <v>34</v>
      </c>
      <c r="B42" s="29" t="s">
        <v>2</v>
      </c>
      <c r="C42" s="29" t="s">
        <v>2</v>
      </c>
      <c r="D42" s="29" t="s">
        <v>2</v>
      </c>
      <c r="E42" s="30" t="s">
        <v>2</v>
      </c>
      <c r="F42" s="30" t="s">
        <v>2</v>
      </c>
      <c r="G42" s="30" t="s">
        <v>2</v>
      </c>
      <c r="H42" s="15">
        <v>32601</v>
      </c>
      <c r="I42" s="15">
        <v>45646</v>
      </c>
      <c r="J42" s="15">
        <v>52632</v>
      </c>
      <c r="K42" s="16">
        <v>44936</v>
      </c>
      <c r="L42" s="16">
        <v>40981</v>
      </c>
      <c r="M42" s="16">
        <v>48473</v>
      </c>
      <c r="N42" s="16">
        <v>37602</v>
      </c>
      <c r="O42" s="16">
        <v>39674</v>
      </c>
      <c r="P42" s="16">
        <v>20425</v>
      </c>
      <c r="Q42" s="16" t="s">
        <v>2</v>
      </c>
      <c r="R42" s="16" t="s">
        <v>2</v>
      </c>
      <c r="S42" s="16" t="s">
        <v>2</v>
      </c>
      <c r="T42" s="16" t="s">
        <v>2</v>
      </c>
      <c r="U42" s="16"/>
    </row>
    <row r="43" spans="1:21" hidden="1">
      <c r="A43" s="28" t="s">
        <v>35</v>
      </c>
      <c r="B43" s="29" t="s">
        <v>2</v>
      </c>
      <c r="C43" s="29" t="s">
        <v>2</v>
      </c>
      <c r="D43" s="29" t="s">
        <v>2</v>
      </c>
      <c r="E43" s="30" t="s">
        <v>2</v>
      </c>
      <c r="F43" s="30" t="s">
        <v>2</v>
      </c>
      <c r="G43" s="30" t="s">
        <v>2</v>
      </c>
      <c r="H43" s="15" t="s">
        <v>2</v>
      </c>
      <c r="I43" s="15" t="s">
        <v>2</v>
      </c>
      <c r="J43" s="15" t="s">
        <v>2</v>
      </c>
      <c r="K43" s="15" t="s">
        <v>2</v>
      </c>
      <c r="L43" s="15" t="s">
        <v>2</v>
      </c>
      <c r="M43" s="15" t="s">
        <v>2</v>
      </c>
      <c r="N43" s="15" t="s">
        <v>2</v>
      </c>
      <c r="O43" s="15" t="s">
        <v>2</v>
      </c>
      <c r="P43" s="15" t="s">
        <v>2</v>
      </c>
      <c r="Q43" s="15" t="s">
        <v>2</v>
      </c>
      <c r="R43" s="15" t="s">
        <v>2</v>
      </c>
      <c r="S43" s="15" t="s">
        <v>2</v>
      </c>
      <c r="T43" s="15" t="s">
        <v>2</v>
      </c>
      <c r="U43" s="15"/>
    </row>
    <row r="44" spans="1:21" hidden="1">
      <c r="A44" s="28" t="s">
        <v>36</v>
      </c>
      <c r="B44" s="29">
        <v>19188</v>
      </c>
      <c r="C44" s="29">
        <v>11046</v>
      </c>
      <c r="D44" s="29">
        <v>2759</v>
      </c>
      <c r="E44" s="30">
        <v>545</v>
      </c>
      <c r="F44" s="30" t="s">
        <v>2</v>
      </c>
      <c r="G44" s="30" t="s">
        <v>2</v>
      </c>
      <c r="H44" s="15" t="s">
        <v>2</v>
      </c>
      <c r="I44" s="15" t="s">
        <v>2</v>
      </c>
      <c r="J44" s="15" t="s">
        <v>2</v>
      </c>
      <c r="K44" s="15" t="s">
        <v>2</v>
      </c>
      <c r="L44" s="15" t="s">
        <v>2</v>
      </c>
      <c r="M44" s="15" t="s">
        <v>2</v>
      </c>
      <c r="N44" s="15" t="s">
        <v>2</v>
      </c>
      <c r="O44" s="15" t="s">
        <v>2</v>
      </c>
      <c r="P44" s="15" t="s">
        <v>2</v>
      </c>
      <c r="Q44" s="15" t="s">
        <v>2</v>
      </c>
      <c r="R44" s="15" t="s">
        <v>2</v>
      </c>
      <c r="S44" s="15" t="s">
        <v>2</v>
      </c>
      <c r="T44" s="15" t="s">
        <v>2</v>
      </c>
      <c r="U44" s="15"/>
    </row>
    <row r="45" spans="1:21">
      <c r="A45" s="28" t="s">
        <v>37</v>
      </c>
      <c r="B45" s="29">
        <v>16006</v>
      </c>
      <c r="C45" s="29">
        <v>15029</v>
      </c>
      <c r="D45" s="29">
        <v>13796</v>
      </c>
      <c r="E45" s="30">
        <v>18825</v>
      </c>
      <c r="F45" s="28">
        <v>22817</v>
      </c>
      <c r="G45" s="28">
        <v>21250</v>
      </c>
      <c r="H45" s="15">
        <v>10655</v>
      </c>
      <c r="I45" s="15">
        <v>8990</v>
      </c>
      <c r="J45" s="31">
        <v>5756</v>
      </c>
      <c r="K45" s="15" t="s">
        <v>2</v>
      </c>
      <c r="L45" s="15" t="s">
        <v>2</v>
      </c>
      <c r="M45" s="15" t="s">
        <v>2</v>
      </c>
      <c r="N45" s="15" t="s">
        <v>2</v>
      </c>
      <c r="O45" s="15" t="s">
        <v>2</v>
      </c>
      <c r="P45" s="15">
        <v>0</v>
      </c>
      <c r="Q45" s="16" t="s">
        <v>2</v>
      </c>
      <c r="R45" s="16" t="s">
        <v>2</v>
      </c>
      <c r="S45" s="16" t="s">
        <v>2</v>
      </c>
      <c r="T45" s="16" t="s">
        <v>2</v>
      </c>
      <c r="U45" s="16"/>
    </row>
    <row r="46" spans="1:21">
      <c r="A46" s="28"/>
      <c r="B46" s="29"/>
      <c r="C46" s="29"/>
      <c r="D46" s="29"/>
      <c r="E46" s="30"/>
      <c r="F46" s="28"/>
      <c r="G46" s="28"/>
      <c r="H46" s="15"/>
      <c r="I46" s="15"/>
      <c r="J46" s="31"/>
      <c r="K46" s="15"/>
      <c r="L46" s="15"/>
      <c r="M46" s="15"/>
      <c r="N46" s="15"/>
      <c r="O46" s="15"/>
      <c r="P46" s="15"/>
      <c r="Q46" s="16"/>
      <c r="R46" s="16"/>
      <c r="S46" s="16"/>
      <c r="T46" s="16"/>
      <c r="U46" s="16"/>
    </row>
    <row r="47" spans="1:21">
      <c r="A47" s="25" t="s">
        <v>38</v>
      </c>
      <c r="B47" s="30" t="s">
        <v>2</v>
      </c>
      <c r="C47" s="15" t="s">
        <v>2</v>
      </c>
      <c r="D47" s="15" t="s">
        <v>2</v>
      </c>
      <c r="E47" s="15" t="s">
        <v>2</v>
      </c>
      <c r="F47" s="15" t="s">
        <v>2</v>
      </c>
      <c r="G47" s="15" t="s">
        <v>2</v>
      </c>
      <c r="H47" s="15" t="s">
        <v>2</v>
      </c>
      <c r="I47" s="15" t="s">
        <v>2</v>
      </c>
      <c r="J47" s="15" t="s">
        <v>2</v>
      </c>
      <c r="K47" s="15" t="s">
        <v>2</v>
      </c>
      <c r="L47" s="15" t="s">
        <v>2</v>
      </c>
      <c r="M47" s="15">
        <v>879</v>
      </c>
      <c r="N47" s="15">
        <v>8114</v>
      </c>
      <c r="O47" s="15">
        <v>11519</v>
      </c>
      <c r="P47" s="15">
        <v>6834</v>
      </c>
      <c r="Q47" s="16" t="s">
        <v>2</v>
      </c>
      <c r="R47" s="16" t="s">
        <v>2</v>
      </c>
      <c r="S47" s="16" t="s">
        <v>2</v>
      </c>
      <c r="T47" s="16" t="s">
        <v>2</v>
      </c>
      <c r="U47" s="16"/>
    </row>
    <row r="48" spans="1:21">
      <c r="A48" s="28"/>
      <c r="B48" s="65"/>
      <c r="C48" s="65"/>
      <c r="D48" s="65"/>
      <c r="E48" s="66"/>
      <c r="F48" s="28"/>
      <c r="G48" s="28"/>
      <c r="H48" s="11"/>
      <c r="I48" s="7"/>
      <c r="J48" s="15"/>
      <c r="K48" s="7"/>
      <c r="L48" s="7"/>
      <c r="M48" s="7"/>
      <c r="N48" s="7"/>
      <c r="O48" s="7"/>
      <c r="P48" s="7"/>
      <c r="Q48" s="16"/>
      <c r="R48" s="16"/>
      <c r="S48" s="16"/>
      <c r="T48" s="16"/>
      <c r="U48" s="16"/>
    </row>
    <row r="49" spans="1:21">
      <c r="A49" s="33" t="s">
        <v>78</v>
      </c>
      <c r="B49" s="34">
        <f t="shared" ref="B49:L49" si="9">+B39+B28+B7+B12+B21+B17</f>
        <v>238706</v>
      </c>
      <c r="C49" s="34">
        <f t="shared" si="9"/>
        <v>169580</v>
      </c>
      <c r="D49" s="34">
        <f t="shared" si="9"/>
        <v>111295</v>
      </c>
      <c r="E49" s="34">
        <f t="shared" si="9"/>
        <v>109784</v>
      </c>
      <c r="F49" s="35">
        <f t="shared" si="9"/>
        <v>171400</v>
      </c>
      <c r="G49" s="35">
        <f t="shared" si="9"/>
        <v>182761</v>
      </c>
      <c r="H49" s="35">
        <f t="shared" si="9"/>
        <v>263120</v>
      </c>
      <c r="I49" s="35">
        <f t="shared" si="9"/>
        <v>350735</v>
      </c>
      <c r="J49" s="35">
        <f t="shared" si="9"/>
        <v>399577</v>
      </c>
      <c r="K49" s="35">
        <f t="shared" si="9"/>
        <v>380815</v>
      </c>
      <c r="L49" s="35">
        <f t="shared" si="9"/>
        <v>506342</v>
      </c>
      <c r="M49" s="35">
        <f>+M39+M28+M7+M12+M21+M17+M47</f>
        <v>577233</v>
      </c>
      <c r="N49" s="35">
        <f>+N39+N28+N7+N12+N21+N17+N47</f>
        <v>497376</v>
      </c>
      <c r="O49" s="35">
        <f>+O39+O28+O7+O12+O21+O17+O47</f>
        <v>506539</v>
      </c>
      <c r="P49" s="35">
        <f>+P39+P28+P7+P12+P21+P17+P47</f>
        <v>363711</v>
      </c>
      <c r="Q49" s="35">
        <v>308756</v>
      </c>
      <c r="R49" s="35">
        <v>241315</v>
      </c>
      <c r="S49" s="35">
        <v>203694</v>
      </c>
      <c r="T49" s="35">
        <v>208573</v>
      </c>
      <c r="U49" s="35">
        <v>108364</v>
      </c>
    </row>
    <row r="50" spans="1:21">
      <c r="A50" s="6" t="s">
        <v>50</v>
      </c>
      <c r="B50" s="7"/>
      <c r="C50" s="7"/>
      <c r="D50" s="7"/>
      <c r="E50" s="36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2.95" customHeight="1">
      <c r="A51" s="37" t="s">
        <v>11</v>
      </c>
      <c r="B51" s="38">
        <v>860</v>
      </c>
      <c r="C51" s="38">
        <v>4460</v>
      </c>
      <c r="D51" s="38">
        <v>864</v>
      </c>
      <c r="E51" s="39">
        <v>2315</v>
      </c>
      <c r="F51" s="40">
        <v>4283</v>
      </c>
      <c r="G51" s="40">
        <v>6995</v>
      </c>
      <c r="H51" s="41">
        <v>8689</v>
      </c>
      <c r="I51" s="41">
        <v>11507</v>
      </c>
      <c r="J51" s="41">
        <v>12549</v>
      </c>
      <c r="K51" s="39" t="s">
        <v>2</v>
      </c>
      <c r="L51" s="41">
        <v>960</v>
      </c>
      <c r="M51" s="41">
        <v>750</v>
      </c>
      <c r="N51" s="39" t="s">
        <v>2</v>
      </c>
      <c r="O51" s="39" t="s">
        <v>2</v>
      </c>
      <c r="P51" s="16" t="s">
        <v>2</v>
      </c>
      <c r="Q51" s="16" t="s">
        <v>2</v>
      </c>
      <c r="R51" s="16" t="s">
        <v>2</v>
      </c>
      <c r="S51" s="16" t="s">
        <v>2</v>
      </c>
      <c r="T51" s="16" t="s">
        <v>2</v>
      </c>
      <c r="U51" s="16"/>
    </row>
    <row r="52" spans="1:21" ht="12.95" customHeight="1">
      <c r="A52" s="37" t="s">
        <v>66</v>
      </c>
      <c r="B52" s="38">
        <v>15517</v>
      </c>
      <c r="C52" s="38">
        <v>6360</v>
      </c>
      <c r="D52" s="38">
        <v>5071</v>
      </c>
      <c r="E52" s="39">
        <v>7435</v>
      </c>
      <c r="F52" s="40">
        <f>13556-541</f>
        <v>13015</v>
      </c>
      <c r="G52" s="40">
        <f>17357-380</f>
        <v>16977</v>
      </c>
      <c r="H52" s="41">
        <f>19775-744</f>
        <v>19031</v>
      </c>
      <c r="I52" s="39">
        <v>25637</v>
      </c>
      <c r="J52" s="41">
        <v>31159</v>
      </c>
      <c r="K52" s="41">
        <v>11698</v>
      </c>
      <c r="L52" s="41">
        <v>14253</v>
      </c>
      <c r="M52" s="41">
        <v>16329</v>
      </c>
      <c r="N52" s="41">
        <v>13485</v>
      </c>
      <c r="O52" s="41">
        <v>17061</v>
      </c>
      <c r="P52" s="41">
        <v>15157</v>
      </c>
      <c r="Q52" s="39" t="s">
        <v>2</v>
      </c>
      <c r="R52" s="39" t="s">
        <v>2</v>
      </c>
      <c r="S52" s="39" t="s">
        <v>2</v>
      </c>
      <c r="T52" s="39" t="s">
        <v>2</v>
      </c>
      <c r="U52" s="39"/>
    </row>
    <row r="53" spans="1:21" ht="12.95" customHeight="1">
      <c r="A53" s="37" t="s">
        <v>6</v>
      </c>
      <c r="B53" s="32">
        <f>26234+117</f>
        <v>26351</v>
      </c>
      <c r="C53" s="32">
        <v>22159</v>
      </c>
      <c r="D53" s="32">
        <v>22075</v>
      </c>
      <c r="E53" s="39">
        <v>23079</v>
      </c>
      <c r="F53" s="40">
        <v>34752</v>
      </c>
      <c r="G53" s="40">
        <v>41776</v>
      </c>
      <c r="H53" s="41">
        <v>46512</v>
      </c>
      <c r="I53" s="41">
        <v>50352</v>
      </c>
      <c r="J53" s="41">
        <v>48004</v>
      </c>
      <c r="K53" s="41">
        <v>34259</v>
      </c>
      <c r="L53" s="41">
        <v>44800</v>
      </c>
      <c r="M53" s="41">
        <v>45949</v>
      </c>
      <c r="N53" s="41">
        <v>40580</v>
      </c>
      <c r="O53" s="41">
        <v>53464</v>
      </c>
      <c r="P53" s="41">
        <v>56044</v>
      </c>
      <c r="Q53" s="39" t="s">
        <v>2</v>
      </c>
      <c r="R53" s="39" t="s">
        <v>2</v>
      </c>
      <c r="S53" s="39" t="s">
        <v>2</v>
      </c>
      <c r="T53" s="39" t="s">
        <v>2</v>
      </c>
      <c r="U53" s="39"/>
    </row>
    <row r="54" spans="1:21" ht="12.95" customHeight="1">
      <c r="A54" s="37" t="s">
        <v>39</v>
      </c>
      <c r="B54" s="38">
        <v>1335</v>
      </c>
      <c r="C54" s="38">
        <v>1465</v>
      </c>
      <c r="D54" s="38">
        <v>1114</v>
      </c>
      <c r="E54" s="39">
        <v>1501</v>
      </c>
      <c r="F54" s="40">
        <v>2503</v>
      </c>
      <c r="G54" s="40">
        <f>3193-221</f>
        <v>2972</v>
      </c>
      <c r="H54" s="41">
        <f>3414-111</f>
        <v>3303</v>
      </c>
      <c r="I54" s="41">
        <v>4994</v>
      </c>
      <c r="J54" s="41">
        <v>7188</v>
      </c>
      <c r="K54" s="41">
        <v>1293</v>
      </c>
      <c r="L54" s="41">
        <v>4332</v>
      </c>
      <c r="M54" s="41">
        <v>5814</v>
      </c>
      <c r="N54" s="41">
        <v>4735</v>
      </c>
      <c r="O54" s="41">
        <v>6314</v>
      </c>
      <c r="P54" s="41">
        <v>3067</v>
      </c>
      <c r="Q54" s="39" t="s">
        <v>2</v>
      </c>
      <c r="R54" s="39" t="s">
        <v>2</v>
      </c>
      <c r="S54" s="39" t="s">
        <v>2</v>
      </c>
      <c r="T54" s="39" t="s">
        <v>2</v>
      </c>
      <c r="U54" s="39"/>
    </row>
    <row r="55" spans="1:21" ht="12.95" customHeight="1">
      <c r="A55" s="37" t="s">
        <v>40</v>
      </c>
      <c r="B55" s="38">
        <v>16918</v>
      </c>
      <c r="C55" s="38">
        <v>6514</v>
      </c>
      <c r="D55" s="38">
        <v>2684</v>
      </c>
      <c r="E55" s="39">
        <v>4519</v>
      </c>
      <c r="F55" s="40">
        <v>4295</v>
      </c>
      <c r="G55" s="40">
        <v>7350</v>
      </c>
      <c r="H55" s="41">
        <v>9404</v>
      </c>
      <c r="I55" s="41">
        <v>11703</v>
      </c>
      <c r="J55" s="41">
        <v>14474</v>
      </c>
      <c r="K55" s="41">
        <v>7987</v>
      </c>
      <c r="L55" s="41">
        <v>11932</v>
      </c>
      <c r="M55" s="41">
        <v>14856</v>
      </c>
      <c r="N55" s="41">
        <v>17889</v>
      </c>
      <c r="O55" s="41">
        <v>17691</v>
      </c>
      <c r="P55" s="41">
        <v>8955</v>
      </c>
      <c r="Q55" s="39" t="s">
        <v>2</v>
      </c>
      <c r="R55" s="39" t="s">
        <v>2</v>
      </c>
      <c r="S55" s="39" t="s">
        <v>2</v>
      </c>
      <c r="T55" s="39" t="s">
        <v>2</v>
      </c>
      <c r="U55" s="39"/>
    </row>
    <row r="56" spans="1:21" ht="12.95" customHeight="1">
      <c r="A56" s="37" t="s">
        <v>14</v>
      </c>
      <c r="B56" s="32">
        <v>14456</v>
      </c>
      <c r="C56" s="32">
        <v>5556</v>
      </c>
      <c r="D56" s="32">
        <v>3304</v>
      </c>
      <c r="E56" s="39">
        <v>3238</v>
      </c>
      <c r="F56" s="40">
        <v>7383</v>
      </c>
      <c r="G56" s="40">
        <v>9745</v>
      </c>
      <c r="H56" s="41">
        <v>13245</v>
      </c>
      <c r="I56" s="41">
        <v>17195</v>
      </c>
      <c r="J56" s="41">
        <v>15450</v>
      </c>
      <c r="K56" s="41">
        <v>12793</v>
      </c>
      <c r="L56" s="41">
        <v>17037</v>
      </c>
      <c r="M56" s="41">
        <v>19733</v>
      </c>
      <c r="N56" s="41">
        <v>23746</v>
      </c>
      <c r="O56" s="41">
        <v>24962</v>
      </c>
      <c r="P56" s="41">
        <v>20489</v>
      </c>
      <c r="Q56" s="39" t="s">
        <v>2</v>
      </c>
      <c r="R56" s="39" t="s">
        <v>2</v>
      </c>
      <c r="S56" s="39" t="s">
        <v>2</v>
      </c>
      <c r="T56" s="39" t="s">
        <v>2</v>
      </c>
      <c r="U56" s="39"/>
    </row>
    <row r="57" spans="1:21" ht="12.95" customHeight="1">
      <c r="A57" s="37" t="s">
        <v>41</v>
      </c>
      <c r="B57" s="38">
        <v>1008</v>
      </c>
      <c r="C57" s="38">
        <v>313</v>
      </c>
      <c r="D57" s="38">
        <v>27</v>
      </c>
      <c r="E57" s="39" t="s">
        <v>2</v>
      </c>
      <c r="F57" s="16" t="s">
        <v>2</v>
      </c>
      <c r="G57" s="16" t="s">
        <v>2</v>
      </c>
      <c r="H57" s="39" t="s">
        <v>2</v>
      </c>
      <c r="I57" s="39" t="s">
        <v>2</v>
      </c>
      <c r="J57" s="39" t="s">
        <v>2</v>
      </c>
      <c r="K57" s="39" t="s">
        <v>2</v>
      </c>
      <c r="L57" s="39" t="s">
        <v>2</v>
      </c>
      <c r="M57" s="39" t="s">
        <v>2</v>
      </c>
      <c r="N57" s="39" t="s">
        <v>2</v>
      </c>
      <c r="O57" s="39" t="s">
        <v>2</v>
      </c>
      <c r="P57" s="39" t="s">
        <v>2</v>
      </c>
      <c r="Q57" s="39" t="s">
        <v>2</v>
      </c>
      <c r="R57" s="39" t="s">
        <v>2</v>
      </c>
      <c r="S57" s="39" t="s">
        <v>2</v>
      </c>
      <c r="T57" s="39" t="s">
        <v>2</v>
      </c>
      <c r="U57" s="39"/>
    </row>
    <row r="58" spans="1:21" ht="12.95" customHeight="1">
      <c r="A58" s="37" t="s">
        <v>42</v>
      </c>
      <c r="B58" s="38">
        <v>17319</v>
      </c>
      <c r="C58" s="38">
        <v>16053</v>
      </c>
      <c r="D58" s="38">
        <v>11173</v>
      </c>
      <c r="E58" s="39">
        <v>15810</v>
      </c>
      <c r="F58" s="40">
        <v>19355</v>
      </c>
      <c r="G58" s="40">
        <v>46162</v>
      </c>
      <c r="H58" s="41">
        <v>64334</v>
      </c>
      <c r="I58" s="41">
        <v>69045</v>
      </c>
      <c r="J58" s="41">
        <v>64539</v>
      </c>
      <c r="K58" s="41">
        <v>62545</v>
      </c>
      <c r="L58" s="41">
        <v>70032</v>
      </c>
      <c r="M58" s="41">
        <v>68929</v>
      </c>
      <c r="N58" s="41">
        <v>93570</v>
      </c>
      <c r="O58" s="41">
        <v>94468</v>
      </c>
      <c r="P58" s="41">
        <v>95959</v>
      </c>
      <c r="Q58" s="39" t="s">
        <v>2</v>
      </c>
      <c r="R58" s="39" t="s">
        <v>2</v>
      </c>
      <c r="S58" s="39" t="s">
        <v>2</v>
      </c>
      <c r="T58" s="39" t="s">
        <v>2</v>
      </c>
      <c r="U58" s="39"/>
    </row>
    <row r="59" spans="1:21" ht="12.95" customHeight="1">
      <c r="A59" s="37" t="s">
        <v>43</v>
      </c>
      <c r="B59" s="38">
        <v>6262</v>
      </c>
      <c r="C59" s="38">
        <v>2756</v>
      </c>
      <c r="D59" s="38">
        <v>1678</v>
      </c>
      <c r="E59" s="39">
        <v>1838</v>
      </c>
      <c r="F59" s="40">
        <v>2875</v>
      </c>
      <c r="G59" s="40">
        <v>4416</v>
      </c>
      <c r="H59" s="41">
        <v>3608</v>
      </c>
      <c r="I59" s="41">
        <v>2840</v>
      </c>
      <c r="J59" s="41">
        <v>2483</v>
      </c>
      <c r="K59" s="41">
        <v>193</v>
      </c>
      <c r="L59" s="41">
        <v>44523</v>
      </c>
      <c r="M59" s="41">
        <v>76965</v>
      </c>
      <c r="N59" s="41">
        <v>70302</v>
      </c>
      <c r="O59" s="41">
        <v>67037</v>
      </c>
      <c r="P59" s="41">
        <v>51684</v>
      </c>
      <c r="Q59" s="39" t="s">
        <v>2</v>
      </c>
      <c r="R59" s="39" t="s">
        <v>2</v>
      </c>
      <c r="S59" s="39" t="s">
        <v>2</v>
      </c>
      <c r="T59" s="39" t="s">
        <v>2</v>
      </c>
      <c r="U59" s="39"/>
    </row>
    <row r="60" spans="1:21">
      <c r="A60" s="42" t="s">
        <v>78</v>
      </c>
      <c r="B60" s="43">
        <f t="shared" ref="B60:P60" si="10">SUM(B51:B59)</f>
        <v>100026</v>
      </c>
      <c r="C60" s="43">
        <f t="shared" si="10"/>
        <v>65636</v>
      </c>
      <c r="D60" s="43">
        <f>SUM(D51:D59)</f>
        <v>47990</v>
      </c>
      <c r="E60" s="34">
        <f t="shared" si="10"/>
        <v>59735</v>
      </c>
      <c r="F60" s="35">
        <f t="shared" si="10"/>
        <v>88461</v>
      </c>
      <c r="G60" s="35">
        <f t="shared" si="10"/>
        <v>136393</v>
      </c>
      <c r="H60" s="35">
        <f t="shared" si="10"/>
        <v>168126</v>
      </c>
      <c r="I60" s="35">
        <f t="shared" si="10"/>
        <v>193273</v>
      </c>
      <c r="J60" s="35">
        <f t="shared" si="10"/>
        <v>195846</v>
      </c>
      <c r="K60" s="35">
        <f t="shared" si="10"/>
        <v>130768</v>
      </c>
      <c r="L60" s="35">
        <f t="shared" si="10"/>
        <v>207869</v>
      </c>
      <c r="M60" s="35">
        <f t="shared" si="10"/>
        <v>249325</v>
      </c>
      <c r="N60" s="35">
        <f t="shared" si="10"/>
        <v>264307</v>
      </c>
      <c r="O60" s="35">
        <f t="shared" si="10"/>
        <v>280997</v>
      </c>
      <c r="P60" s="35">
        <f t="shared" si="10"/>
        <v>251355</v>
      </c>
      <c r="Q60" s="35">
        <v>217901</v>
      </c>
      <c r="R60" s="35">
        <v>231461</v>
      </c>
      <c r="S60" s="43">
        <v>269714</v>
      </c>
      <c r="T60" s="43">
        <v>258076</v>
      </c>
      <c r="U60" s="43">
        <v>206423</v>
      </c>
    </row>
    <row r="61" spans="1:21">
      <c r="A61" s="6" t="s">
        <v>51</v>
      </c>
      <c r="B61" s="7"/>
      <c r="C61" s="7"/>
      <c r="D61" s="7"/>
      <c r="E61" s="36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99"/>
      <c r="U61" s="7"/>
    </row>
    <row r="62" spans="1:21" hidden="1">
      <c r="A62" s="37" t="s">
        <v>44</v>
      </c>
      <c r="B62" s="38">
        <v>40</v>
      </c>
      <c r="C62" s="32" t="s">
        <v>2</v>
      </c>
      <c r="D62" s="32" t="s">
        <v>2</v>
      </c>
      <c r="E62" s="39" t="s">
        <v>2</v>
      </c>
      <c r="F62" s="16" t="s">
        <v>2</v>
      </c>
      <c r="G62" s="16" t="s">
        <v>2</v>
      </c>
      <c r="H62" s="39" t="s">
        <v>2</v>
      </c>
      <c r="I62" s="39" t="s">
        <v>2</v>
      </c>
      <c r="J62" s="39" t="s">
        <v>2</v>
      </c>
      <c r="K62" s="39" t="s">
        <v>2</v>
      </c>
      <c r="L62" s="39" t="s">
        <v>2</v>
      </c>
      <c r="M62" s="39" t="s">
        <v>2</v>
      </c>
      <c r="N62" s="39" t="s">
        <v>2</v>
      </c>
      <c r="O62" s="39" t="s">
        <v>2</v>
      </c>
      <c r="P62" s="39" t="s">
        <v>2</v>
      </c>
      <c r="Q62" s="39" t="s">
        <v>2</v>
      </c>
      <c r="R62" s="39" t="s">
        <v>2</v>
      </c>
      <c r="S62" s="39" t="s">
        <v>2</v>
      </c>
      <c r="T62" s="100" t="s">
        <v>2</v>
      </c>
      <c r="U62" s="39"/>
    </row>
    <row r="63" spans="1:21" ht="12.95" customHeight="1">
      <c r="A63" s="37" t="s">
        <v>39</v>
      </c>
      <c r="B63" s="32" t="s">
        <v>2</v>
      </c>
      <c r="C63" s="32" t="s">
        <v>2</v>
      </c>
      <c r="D63" s="32" t="s">
        <v>2</v>
      </c>
      <c r="E63" s="39" t="s">
        <v>2</v>
      </c>
      <c r="F63" s="16" t="s">
        <v>2</v>
      </c>
      <c r="G63" s="40">
        <v>221</v>
      </c>
      <c r="H63" s="41">
        <v>111</v>
      </c>
      <c r="I63" s="41">
        <v>77</v>
      </c>
      <c r="J63" s="41">
        <v>152</v>
      </c>
      <c r="K63" s="41">
        <v>18</v>
      </c>
      <c r="L63" s="41">
        <v>121</v>
      </c>
      <c r="M63" s="41">
        <v>37</v>
      </c>
      <c r="N63" s="41">
        <v>34</v>
      </c>
      <c r="O63" s="41">
        <v>30</v>
      </c>
      <c r="P63" s="41">
        <v>79</v>
      </c>
      <c r="Q63" s="39" t="s">
        <v>2</v>
      </c>
      <c r="R63" s="39" t="s">
        <v>2</v>
      </c>
      <c r="S63" s="39" t="s">
        <v>2</v>
      </c>
      <c r="T63" s="100" t="s">
        <v>2</v>
      </c>
      <c r="U63" s="39"/>
    </row>
    <row r="64" spans="1:21" ht="12.95" customHeight="1">
      <c r="A64" s="37" t="s">
        <v>66</v>
      </c>
      <c r="B64" s="32">
        <v>387</v>
      </c>
      <c r="C64" s="32">
        <v>305</v>
      </c>
      <c r="D64" s="32">
        <v>71</v>
      </c>
      <c r="E64" s="39">
        <v>103</v>
      </c>
      <c r="F64" s="16">
        <v>541</v>
      </c>
      <c r="G64" s="16">
        <v>380</v>
      </c>
      <c r="H64" s="39">
        <v>744</v>
      </c>
      <c r="I64" s="39">
        <v>562</v>
      </c>
      <c r="J64" s="41">
        <v>1511</v>
      </c>
      <c r="K64" s="41">
        <v>1323</v>
      </c>
      <c r="L64" s="41">
        <v>2208</v>
      </c>
      <c r="M64" s="41">
        <v>2176</v>
      </c>
      <c r="N64" s="41">
        <v>2778</v>
      </c>
      <c r="O64" s="41">
        <v>3441</v>
      </c>
      <c r="P64" s="41">
        <v>2184</v>
      </c>
      <c r="Q64" s="39" t="s">
        <v>2</v>
      </c>
      <c r="R64" s="39" t="s">
        <v>2</v>
      </c>
      <c r="S64" s="39" t="s">
        <v>2</v>
      </c>
      <c r="T64" s="100" t="s">
        <v>2</v>
      </c>
      <c r="U64" s="39"/>
    </row>
    <row r="65" spans="1:21" hidden="1">
      <c r="A65" s="37" t="s">
        <v>41</v>
      </c>
      <c r="B65" s="32">
        <v>87</v>
      </c>
      <c r="C65" s="32">
        <v>45</v>
      </c>
      <c r="D65" s="32" t="s">
        <v>2</v>
      </c>
      <c r="E65" s="39" t="s">
        <v>2</v>
      </c>
      <c r="F65" s="16" t="s">
        <v>2</v>
      </c>
      <c r="G65" s="16" t="s">
        <v>2</v>
      </c>
      <c r="H65" s="39" t="s">
        <v>2</v>
      </c>
      <c r="I65" s="39" t="s">
        <v>2</v>
      </c>
      <c r="J65" s="39" t="s">
        <v>2</v>
      </c>
      <c r="K65" s="39" t="s">
        <v>2</v>
      </c>
      <c r="L65" s="39" t="s">
        <v>2</v>
      </c>
      <c r="M65" s="39" t="s">
        <v>2</v>
      </c>
      <c r="N65" s="39" t="s">
        <v>2</v>
      </c>
      <c r="O65" s="39" t="s">
        <v>2</v>
      </c>
      <c r="P65" s="39" t="s">
        <v>2</v>
      </c>
      <c r="Q65" s="39" t="s">
        <v>2</v>
      </c>
      <c r="R65" s="39" t="s">
        <v>2</v>
      </c>
      <c r="S65" s="39" t="s">
        <v>2</v>
      </c>
      <c r="T65" s="100" t="s">
        <v>2</v>
      </c>
      <c r="U65" s="39"/>
    </row>
    <row r="66" spans="1:21">
      <c r="A66" s="42" t="s">
        <v>78</v>
      </c>
      <c r="B66" s="43">
        <f t="shared" ref="B66:M66" si="11">SUM(B62:B65)</f>
        <v>514</v>
      </c>
      <c r="C66" s="43">
        <f t="shared" si="11"/>
        <v>350</v>
      </c>
      <c r="D66" s="43">
        <f t="shared" si="11"/>
        <v>71</v>
      </c>
      <c r="E66" s="34">
        <f t="shared" si="11"/>
        <v>103</v>
      </c>
      <c r="F66" s="35">
        <f t="shared" si="11"/>
        <v>541</v>
      </c>
      <c r="G66" s="35">
        <f t="shared" si="11"/>
        <v>601</v>
      </c>
      <c r="H66" s="35">
        <f t="shared" si="11"/>
        <v>855</v>
      </c>
      <c r="I66" s="35">
        <f t="shared" si="11"/>
        <v>639</v>
      </c>
      <c r="J66" s="35">
        <f t="shared" si="11"/>
        <v>1663</v>
      </c>
      <c r="K66" s="35">
        <f t="shared" si="11"/>
        <v>1341</v>
      </c>
      <c r="L66" s="35">
        <f t="shared" si="11"/>
        <v>2329</v>
      </c>
      <c r="M66" s="35">
        <f t="shared" si="11"/>
        <v>2213</v>
      </c>
      <c r="N66" s="35">
        <f>SUM(N62:N65)</f>
        <v>2812</v>
      </c>
      <c r="O66" s="35">
        <f>SUM(O62:O65)</f>
        <v>3471</v>
      </c>
      <c r="P66" s="35">
        <f>SUM(P62:P65)</f>
        <v>2263</v>
      </c>
      <c r="Q66" s="35"/>
      <c r="R66" s="35" t="s">
        <v>2</v>
      </c>
      <c r="S66" s="35" t="s">
        <v>2</v>
      </c>
      <c r="T66" s="101" t="s">
        <v>2</v>
      </c>
      <c r="U66" s="35"/>
    </row>
    <row r="67" spans="1:21">
      <c r="A67" s="42" t="s">
        <v>79</v>
      </c>
      <c r="B67" s="43">
        <f>+B66+B60</f>
        <v>100540</v>
      </c>
      <c r="C67" s="43">
        <f t="shared" ref="C67:Q67" si="12">+C66+C60</f>
        <v>65986</v>
      </c>
      <c r="D67" s="43">
        <f t="shared" si="12"/>
        <v>48061</v>
      </c>
      <c r="E67" s="43">
        <f t="shared" si="12"/>
        <v>59838</v>
      </c>
      <c r="F67" s="43">
        <f t="shared" si="12"/>
        <v>89002</v>
      </c>
      <c r="G67" s="43">
        <f t="shared" si="12"/>
        <v>136994</v>
      </c>
      <c r="H67" s="43">
        <f t="shared" si="12"/>
        <v>168981</v>
      </c>
      <c r="I67" s="43">
        <f t="shared" si="12"/>
        <v>193912</v>
      </c>
      <c r="J67" s="43">
        <f t="shared" si="12"/>
        <v>197509</v>
      </c>
      <c r="K67" s="43">
        <f t="shared" si="12"/>
        <v>132109</v>
      </c>
      <c r="L67" s="43">
        <f t="shared" si="12"/>
        <v>210198</v>
      </c>
      <c r="M67" s="43">
        <f t="shared" si="12"/>
        <v>251538</v>
      </c>
      <c r="N67" s="43">
        <f t="shared" si="12"/>
        <v>267119</v>
      </c>
      <c r="O67" s="43">
        <f t="shared" si="12"/>
        <v>284468</v>
      </c>
      <c r="P67" s="43">
        <f t="shared" si="12"/>
        <v>253618</v>
      </c>
      <c r="Q67" s="43">
        <f t="shared" si="12"/>
        <v>217901</v>
      </c>
      <c r="R67" s="43">
        <f>+R60</f>
        <v>231461</v>
      </c>
      <c r="S67" s="43">
        <f>+S60</f>
        <v>269714</v>
      </c>
      <c r="T67" s="43">
        <v>258076</v>
      </c>
      <c r="U67" s="43">
        <v>206423</v>
      </c>
    </row>
    <row r="68" spans="1:21">
      <c r="A68" s="6" t="s">
        <v>52</v>
      </c>
      <c r="B68" s="7"/>
      <c r="C68" s="7"/>
      <c r="D68" s="7"/>
      <c r="E68" s="36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</row>
    <row r="69" spans="1:21" ht="12.95" customHeight="1">
      <c r="A69" s="37" t="s">
        <v>11</v>
      </c>
      <c r="B69" s="29">
        <f t="shared" ref="B69:Q69" si="13">SUM(B51,B17)</f>
        <v>41217</v>
      </c>
      <c r="C69" s="29">
        <f t="shared" si="13"/>
        <v>27097</v>
      </c>
      <c r="D69" s="29">
        <f t="shared" si="13"/>
        <v>44199</v>
      </c>
      <c r="E69" s="29">
        <f t="shared" si="13"/>
        <v>45166</v>
      </c>
      <c r="F69" s="29">
        <f t="shared" si="13"/>
        <v>58178</v>
      </c>
      <c r="G69" s="29">
        <f t="shared" si="13"/>
        <v>62393</v>
      </c>
      <c r="H69" s="29">
        <f t="shared" si="13"/>
        <v>70862</v>
      </c>
      <c r="I69" s="29">
        <f t="shared" si="13"/>
        <v>115301</v>
      </c>
      <c r="J69" s="29">
        <f t="shared" si="13"/>
        <v>111911</v>
      </c>
      <c r="K69" s="32">
        <f t="shared" si="13"/>
        <v>81971</v>
      </c>
      <c r="L69" s="32">
        <f t="shared" si="13"/>
        <v>127818</v>
      </c>
      <c r="M69" s="32">
        <f t="shared" si="13"/>
        <v>136428</v>
      </c>
      <c r="N69" s="32">
        <f t="shared" si="13"/>
        <v>128501</v>
      </c>
      <c r="O69" s="32">
        <f t="shared" si="13"/>
        <v>111355</v>
      </c>
      <c r="P69" s="32">
        <f t="shared" si="13"/>
        <v>86931</v>
      </c>
      <c r="Q69" s="32">
        <f t="shared" si="13"/>
        <v>0</v>
      </c>
      <c r="R69" s="32">
        <f>SUM(R51,R17)</f>
        <v>0</v>
      </c>
      <c r="S69" s="32">
        <f>SUM(S51,S17)</f>
        <v>0</v>
      </c>
      <c r="T69" s="32">
        <f>SUM(T51,T17)</f>
        <v>0</v>
      </c>
      <c r="U69" s="32"/>
    </row>
    <row r="70" spans="1:21" ht="12.95" customHeight="1">
      <c r="A70" s="37" t="s">
        <v>66</v>
      </c>
      <c r="B70" s="29">
        <f t="shared" ref="B70:P70" si="14">+B64+B52</f>
        <v>15904</v>
      </c>
      <c r="C70" s="29">
        <f t="shared" si="14"/>
        <v>6665</v>
      </c>
      <c r="D70" s="29">
        <f t="shared" si="14"/>
        <v>5142</v>
      </c>
      <c r="E70" s="29">
        <f t="shared" si="14"/>
        <v>7538</v>
      </c>
      <c r="F70" s="29">
        <f t="shared" si="14"/>
        <v>13556</v>
      </c>
      <c r="G70" s="29">
        <f t="shared" si="14"/>
        <v>17357</v>
      </c>
      <c r="H70" s="29">
        <f t="shared" si="14"/>
        <v>19775</v>
      </c>
      <c r="I70" s="29">
        <f t="shared" si="14"/>
        <v>26199</v>
      </c>
      <c r="J70" s="29">
        <f t="shared" si="14"/>
        <v>32670</v>
      </c>
      <c r="K70" s="29">
        <f t="shared" si="14"/>
        <v>13021</v>
      </c>
      <c r="L70" s="29">
        <f t="shared" si="14"/>
        <v>16461</v>
      </c>
      <c r="M70" s="29">
        <f t="shared" si="14"/>
        <v>18505</v>
      </c>
      <c r="N70" s="29">
        <f t="shared" si="14"/>
        <v>16263</v>
      </c>
      <c r="O70" s="29">
        <f t="shared" si="14"/>
        <v>20502</v>
      </c>
      <c r="P70" s="29">
        <f t="shared" si="14"/>
        <v>17341</v>
      </c>
      <c r="Q70" s="29" t="str">
        <f>+Q64</f>
        <v>-</v>
      </c>
      <c r="R70" s="29" t="str">
        <f>+R64</f>
        <v>-</v>
      </c>
      <c r="S70" s="29" t="str">
        <f>+S64</f>
        <v>-</v>
      </c>
      <c r="T70" s="29" t="str">
        <f>+T64</f>
        <v>-</v>
      </c>
      <c r="U70" s="29"/>
    </row>
    <row r="71" spans="1:21" hidden="1">
      <c r="A71" s="7" t="s">
        <v>44</v>
      </c>
      <c r="B71" s="29">
        <f>B62</f>
        <v>40</v>
      </c>
      <c r="C71" s="29">
        <v>0</v>
      </c>
      <c r="D71" s="29">
        <v>0</v>
      </c>
      <c r="E71" s="45" t="s">
        <v>2</v>
      </c>
      <c r="F71" s="30" t="s">
        <v>2</v>
      </c>
      <c r="G71" s="30" t="s">
        <v>2</v>
      </c>
      <c r="H71" s="30" t="s">
        <v>2</v>
      </c>
      <c r="I71" s="30" t="s">
        <v>2</v>
      </c>
      <c r="J71" s="30" t="s">
        <v>2</v>
      </c>
      <c r="K71" s="16" t="s">
        <v>2</v>
      </c>
      <c r="L71" s="16" t="s">
        <v>2</v>
      </c>
      <c r="M71" s="16" t="s">
        <v>2</v>
      </c>
      <c r="N71" s="16" t="s">
        <v>2</v>
      </c>
      <c r="O71" s="16" t="s">
        <v>2</v>
      </c>
      <c r="P71" s="16" t="s">
        <v>2</v>
      </c>
      <c r="Q71" s="16" t="s">
        <v>2</v>
      </c>
      <c r="R71" s="16" t="s">
        <v>2</v>
      </c>
      <c r="S71" s="16" t="s">
        <v>2</v>
      </c>
      <c r="T71" s="16" t="s">
        <v>2</v>
      </c>
      <c r="U71" s="16"/>
    </row>
    <row r="72" spans="1:21" ht="12.95" customHeight="1">
      <c r="A72" s="44" t="s">
        <v>45</v>
      </c>
      <c r="B72" s="29">
        <f t="shared" ref="B72:Q72" si="15">B7</f>
        <v>33815</v>
      </c>
      <c r="C72" s="29">
        <f t="shared" si="15"/>
        <v>31554</v>
      </c>
      <c r="D72" s="29">
        <f t="shared" si="15"/>
        <v>679</v>
      </c>
      <c r="E72" s="29">
        <f t="shared" si="15"/>
        <v>0</v>
      </c>
      <c r="F72" s="29">
        <f t="shared" si="15"/>
        <v>0</v>
      </c>
      <c r="G72" s="29">
        <f t="shared" si="15"/>
        <v>0</v>
      </c>
      <c r="H72" s="29">
        <f t="shared" si="15"/>
        <v>0</v>
      </c>
      <c r="I72" s="29">
        <f t="shared" si="15"/>
        <v>0</v>
      </c>
      <c r="J72" s="29">
        <f t="shared" si="15"/>
        <v>28700</v>
      </c>
      <c r="K72" s="32">
        <f t="shared" si="15"/>
        <v>78573</v>
      </c>
      <c r="L72" s="32">
        <f t="shared" si="15"/>
        <v>96059</v>
      </c>
      <c r="M72" s="32">
        <f t="shared" si="15"/>
        <v>113468</v>
      </c>
      <c r="N72" s="32">
        <f t="shared" si="15"/>
        <v>73863</v>
      </c>
      <c r="O72" s="32">
        <f t="shared" si="15"/>
        <v>104891</v>
      </c>
      <c r="P72" s="32">
        <f t="shared" si="15"/>
        <v>95538</v>
      </c>
      <c r="Q72" s="32">
        <f t="shared" si="15"/>
        <v>0</v>
      </c>
      <c r="R72" s="32">
        <f>R7</f>
        <v>0</v>
      </c>
      <c r="S72" s="32">
        <f>S7</f>
        <v>0</v>
      </c>
      <c r="T72" s="32">
        <f>T7</f>
        <v>0</v>
      </c>
      <c r="U72" s="32"/>
    </row>
    <row r="73" spans="1:21" ht="12.95" customHeight="1">
      <c r="A73" s="44" t="s">
        <v>6</v>
      </c>
      <c r="B73" s="46">
        <f t="shared" ref="B73:Q73" si="16">SUM(B53,B12)</f>
        <v>56255</v>
      </c>
      <c r="C73" s="46">
        <f t="shared" si="16"/>
        <v>49009</v>
      </c>
      <c r="D73" s="46">
        <f t="shared" si="16"/>
        <v>47840</v>
      </c>
      <c r="E73" s="46">
        <f t="shared" si="16"/>
        <v>40011</v>
      </c>
      <c r="F73" s="46">
        <f t="shared" si="16"/>
        <v>68163</v>
      </c>
      <c r="G73" s="46">
        <f t="shared" si="16"/>
        <v>69581</v>
      </c>
      <c r="H73" s="46">
        <f t="shared" si="16"/>
        <v>78785</v>
      </c>
      <c r="I73" s="46">
        <f t="shared" si="16"/>
        <v>87982</v>
      </c>
      <c r="J73" s="46">
        <f t="shared" si="16"/>
        <v>83643</v>
      </c>
      <c r="K73" s="38">
        <f t="shared" si="16"/>
        <v>72554</v>
      </c>
      <c r="L73" s="38">
        <f t="shared" si="16"/>
        <v>96454</v>
      </c>
      <c r="M73" s="38">
        <f t="shared" si="16"/>
        <v>103883</v>
      </c>
      <c r="N73" s="38">
        <f t="shared" si="16"/>
        <v>89072</v>
      </c>
      <c r="O73" s="38">
        <f t="shared" si="16"/>
        <v>102280</v>
      </c>
      <c r="P73" s="38">
        <f t="shared" si="16"/>
        <v>103107</v>
      </c>
      <c r="Q73" s="38">
        <f t="shared" si="16"/>
        <v>0</v>
      </c>
      <c r="R73" s="38">
        <f>SUM(R53,R12)</f>
        <v>0</v>
      </c>
      <c r="S73" s="38">
        <f>SUM(S53,S12)</f>
        <v>0</v>
      </c>
      <c r="T73" s="38">
        <f>SUM(T53,T12)</f>
        <v>0</v>
      </c>
      <c r="U73" s="38"/>
    </row>
    <row r="74" spans="1:21" ht="12.95" customHeight="1">
      <c r="A74" s="44" t="s">
        <v>46</v>
      </c>
      <c r="B74" s="46"/>
      <c r="C74" s="39" t="s">
        <v>2</v>
      </c>
      <c r="D74" s="39" t="s">
        <v>2</v>
      </c>
      <c r="E74" s="39" t="s">
        <v>2</v>
      </c>
      <c r="F74" s="39" t="s">
        <v>2</v>
      </c>
      <c r="G74" s="39" t="s">
        <v>2</v>
      </c>
      <c r="H74" s="39" t="s">
        <v>2</v>
      </c>
      <c r="I74" s="39" t="s">
        <v>2</v>
      </c>
      <c r="J74" s="39" t="s">
        <v>2</v>
      </c>
      <c r="K74" s="39" t="s">
        <v>2</v>
      </c>
      <c r="L74" s="39" t="s">
        <v>2</v>
      </c>
      <c r="M74" s="38">
        <f>+M47</f>
        <v>879</v>
      </c>
      <c r="N74" s="38">
        <f>+N47</f>
        <v>8114</v>
      </c>
      <c r="O74" s="38">
        <f>+O47</f>
        <v>11519</v>
      </c>
      <c r="P74" s="38">
        <f>+P47</f>
        <v>6834</v>
      </c>
      <c r="Q74" s="39" t="s">
        <v>2</v>
      </c>
      <c r="R74" s="39" t="s">
        <v>2</v>
      </c>
      <c r="S74" s="39" t="s">
        <v>2</v>
      </c>
      <c r="T74" s="39" t="s">
        <v>2</v>
      </c>
      <c r="U74" s="39"/>
    </row>
    <row r="75" spans="1:21" ht="12.95" customHeight="1">
      <c r="A75" s="44" t="s">
        <v>39</v>
      </c>
      <c r="B75" s="29">
        <f>+B54</f>
        <v>1335</v>
      </c>
      <c r="C75" s="29">
        <f>+C54</f>
        <v>1465</v>
      </c>
      <c r="D75" s="29">
        <f>+D54</f>
        <v>1114</v>
      </c>
      <c r="E75" s="45">
        <f>+E54</f>
        <v>1501</v>
      </c>
      <c r="F75" s="30">
        <f>+F54</f>
        <v>2503</v>
      </c>
      <c r="G75" s="30">
        <f t="shared" ref="G75:P75" si="17">+G54+G63</f>
        <v>3193</v>
      </c>
      <c r="H75" s="30">
        <f t="shared" si="17"/>
        <v>3414</v>
      </c>
      <c r="I75" s="30">
        <f t="shared" si="17"/>
        <v>5071</v>
      </c>
      <c r="J75" s="30">
        <f t="shared" si="17"/>
        <v>7340</v>
      </c>
      <c r="K75" s="16">
        <f t="shared" si="17"/>
        <v>1311</v>
      </c>
      <c r="L75" s="16">
        <f t="shared" si="17"/>
        <v>4453</v>
      </c>
      <c r="M75" s="16">
        <f t="shared" si="17"/>
        <v>5851</v>
      </c>
      <c r="N75" s="16">
        <f t="shared" si="17"/>
        <v>4769</v>
      </c>
      <c r="O75" s="16">
        <f t="shared" si="17"/>
        <v>6344</v>
      </c>
      <c r="P75" s="16">
        <f t="shared" si="17"/>
        <v>3146</v>
      </c>
      <c r="Q75" s="16" t="str">
        <f>+Q54</f>
        <v>-</v>
      </c>
      <c r="R75" s="16" t="str">
        <f>+R54</f>
        <v>-</v>
      </c>
      <c r="S75" s="16" t="str">
        <f>+S54</f>
        <v>-</v>
      </c>
      <c r="T75" s="16" t="str">
        <f>+T54</f>
        <v>-</v>
      </c>
      <c r="U75" s="16"/>
    </row>
    <row r="76" spans="1:21" ht="12.95" customHeight="1">
      <c r="A76" s="44" t="s">
        <v>40</v>
      </c>
      <c r="B76" s="29">
        <f t="shared" ref="B76:Q76" si="18">SUM(B55,B28)</f>
        <v>69117</v>
      </c>
      <c r="C76" s="29">
        <f t="shared" si="18"/>
        <v>45418</v>
      </c>
      <c r="D76" s="29">
        <f t="shared" si="18"/>
        <v>17065</v>
      </c>
      <c r="E76" s="29">
        <f t="shared" si="18"/>
        <v>22848</v>
      </c>
      <c r="F76" s="29">
        <f t="shared" si="18"/>
        <v>47864</v>
      </c>
      <c r="G76" s="29">
        <f t="shared" si="18"/>
        <v>64550</v>
      </c>
      <c r="H76" s="29">
        <f t="shared" si="18"/>
        <v>95572</v>
      </c>
      <c r="I76" s="29">
        <f t="shared" si="18"/>
        <v>117150</v>
      </c>
      <c r="J76" s="29">
        <f t="shared" si="18"/>
        <v>131791</v>
      </c>
      <c r="K76" s="32">
        <f t="shared" si="18"/>
        <v>85445</v>
      </c>
      <c r="L76" s="32">
        <f t="shared" si="18"/>
        <v>126968</v>
      </c>
      <c r="M76" s="32">
        <f t="shared" si="18"/>
        <v>143898</v>
      </c>
      <c r="N76" s="32">
        <f t="shared" si="18"/>
        <v>133534</v>
      </c>
      <c r="O76" s="32">
        <f t="shared" si="18"/>
        <v>115302</v>
      </c>
      <c r="P76" s="32">
        <f t="shared" si="18"/>
        <v>55487</v>
      </c>
      <c r="Q76" s="32">
        <f t="shared" si="18"/>
        <v>0</v>
      </c>
      <c r="R76" s="32">
        <f>SUM(R55,R28)</f>
        <v>0</v>
      </c>
      <c r="S76" s="32">
        <f>SUM(S55,S28)</f>
        <v>0</v>
      </c>
      <c r="T76" s="32">
        <f>SUM(T55,T28)</f>
        <v>0</v>
      </c>
      <c r="U76" s="32"/>
    </row>
    <row r="77" spans="1:21" ht="12.95" customHeight="1">
      <c r="A77" s="44" t="s">
        <v>14</v>
      </c>
      <c r="B77" s="46">
        <f t="shared" ref="B77:Q77" si="19">SUM(B21,B56)</f>
        <v>58710</v>
      </c>
      <c r="C77" s="46">
        <f t="shared" si="19"/>
        <v>26180</v>
      </c>
      <c r="D77" s="46">
        <f t="shared" si="19"/>
        <v>13109</v>
      </c>
      <c r="E77" s="46">
        <f t="shared" si="19"/>
        <v>15540</v>
      </c>
      <c r="F77" s="46">
        <f t="shared" si="19"/>
        <v>25091</v>
      </c>
      <c r="G77" s="46">
        <f t="shared" si="19"/>
        <v>30853</v>
      </c>
      <c r="H77" s="46">
        <f t="shared" si="19"/>
        <v>52495</v>
      </c>
      <c r="I77" s="46">
        <f t="shared" si="19"/>
        <v>66423</v>
      </c>
      <c r="J77" s="46">
        <f t="shared" si="19"/>
        <v>73336</v>
      </c>
      <c r="K77" s="38">
        <f t="shared" si="19"/>
        <v>65470</v>
      </c>
      <c r="L77" s="38">
        <f t="shared" si="19"/>
        <v>91222</v>
      </c>
      <c r="M77" s="38">
        <f t="shared" si="19"/>
        <v>111492</v>
      </c>
      <c r="N77" s="38">
        <f t="shared" si="19"/>
        <v>108905</v>
      </c>
      <c r="O77" s="38">
        <f t="shared" si="19"/>
        <v>117635</v>
      </c>
      <c r="P77" s="38">
        <f t="shared" si="19"/>
        <v>80877</v>
      </c>
      <c r="Q77" s="38">
        <f t="shared" si="19"/>
        <v>0</v>
      </c>
      <c r="R77" s="38">
        <f>SUM(R21,R56)</f>
        <v>0</v>
      </c>
      <c r="S77" s="38">
        <f>SUM(S21,S56)</f>
        <v>0</v>
      </c>
      <c r="T77" s="38">
        <f>SUM(T21,T56)</f>
        <v>0</v>
      </c>
      <c r="U77" s="38"/>
    </row>
    <row r="78" spans="1:21" hidden="1">
      <c r="A78" s="44" t="s">
        <v>41</v>
      </c>
      <c r="B78" s="29">
        <f>+B65+B57</f>
        <v>1095</v>
      </c>
      <c r="C78" s="29">
        <f>+C65+C57</f>
        <v>358</v>
      </c>
      <c r="D78" s="29">
        <f>+D57</f>
        <v>27</v>
      </c>
      <c r="E78" s="45" t="s">
        <v>2</v>
      </c>
      <c r="F78" s="30" t="s">
        <v>2</v>
      </c>
      <c r="G78" s="30" t="s">
        <v>2</v>
      </c>
      <c r="H78" s="30" t="s">
        <v>2</v>
      </c>
      <c r="I78" s="30" t="s">
        <v>2</v>
      </c>
      <c r="J78" s="30" t="s">
        <v>2</v>
      </c>
      <c r="K78" s="16" t="s">
        <v>2</v>
      </c>
      <c r="L78" s="16" t="s">
        <v>2</v>
      </c>
      <c r="M78" s="16" t="s">
        <v>2</v>
      </c>
      <c r="N78" s="16" t="s">
        <v>2</v>
      </c>
      <c r="O78" s="16" t="s">
        <v>2</v>
      </c>
      <c r="P78" s="16" t="s">
        <v>2</v>
      </c>
      <c r="Q78" s="16" t="s">
        <v>2</v>
      </c>
      <c r="R78" s="16" t="s">
        <v>2</v>
      </c>
      <c r="S78" s="16" t="s">
        <v>2</v>
      </c>
      <c r="T78" s="16" t="s">
        <v>2</v>
      </c>
      <c r="U78" s="16"/>
    </row>
    <row r="79" spans="1:21" ht="12.95" customHeight="1">
      <c r="A79" s="44" t="s">
        <v>42</v>
      </c>
      <c r="B79" s="29">
        <f>+B58</f>
        <v>17319</v>
      </c>
      <c r="C79" s="29">
        <f>+C58</f>
        <v>16053</v>
      </c>
      <c r="D79" s="29">
        <f>+D58</f>
        <v>11173</v>
      </c>
      <c r="E79" s="45">
        <f t="shared" ref="E79:Q79" si="20">+E58</f>
        <v>15810</v>
      </c>
      <c r="F79" s="30">
        <f t="shared" si="20"/>
        <v>19355</v>
      </c>
      <c r="G79" s="30">
        <f t="shared" si="20"/>
        <v>46162</v>
      </c>
      <c r="H79" s="30">
        <f t="shared" si="20"/>
        <v>64334</v>
      </c>
      <c r="I79" s="30">
        <f t="shared" si="20"/>
        <v>69045</v>
      </c>
      <c r="J79" s="30">
        <f t="shared" si="20"/>
        <v>64539</v>
      </c>
      <c r="K79" s="16">
        <f t="shared" si="20"/>
        <v>62545</v>
      </c>
      <c r="L79" s="16">
        <f t="shared" si="20"/>
        <v>70032</v>
      </c>
      <c r="M79" s="16">
        <f t="shared" si="20"/>
        <v>68929</v>
      </c>
      <c r="N79" s="16">
        <f t="shared" si="20"/>
        <v>93570</v>
      </c>
      <c r="O79" s="16">
        <f t="shared" si="20"/>
        <v>94468</v>
      </c>
      <c r="P79" s="16">
        <f t="shared" si="20"/>
        <v>95959</v>
      </c>
      <c r="Q79" s="16" t="str">
        <f t="shared" si="20"/>
        <v>-</v>
      </c>
      <c r="R79" s="16" t="str">
        <f>+R58</f>
        <v>-</v>
      </c>
      <c r="S79" s="16" t="str">
        <f>+S58</f>
        <v>-</v>
      </c>
      <c r="T79" s="16" t="str">
        <f>+T58</f>
        <v>-</v>
      </c>
      <c r="U79" s="16"/>
    </row>
    <row r="80" spans="1:21" ht="12.95" customHeight="1">
      <c r="A80" s="44" t="s">
        <v>43</v>
      </c>
      <c r="B80" s="46">
        <f t="shared" ref="B80:Q80" si="21">SUM(B59,B39)</f>
        <v>44439</v>
      </c>
      <c r="C80" s="46">
        <f t="shared" si="21"/>
        <v>31767</v>
      </c>
      <c r="D80" s="46">
        <f t="shared" si="21"/>
        <v>19008</v>
      </c>
      <c r="E80" s="46">
        <f t="shared" si="21"/>
        <v>21208</v>
      </c>
      <c r="F80" s="46">
        <f t="shared" si="21"/>
        <v>25692</v>
      </c>
      <c r="G80" s="46">
        <f t="shared" si="21"/>
        <v>25666</v>
      </c>
      <c r="H80" s="46">
        <f t="shared" si="21"/>
        <v>46864</v>
      </c>
      <c r="I80" s="46">
        <f t="shared" si="21"/>
        <v>57476</v>
      </c>
      <c r="J80" s="46">
        <f t="shared" si="21"/>
        <v>63156</v>
      </c>
      <c r="K80" s="38">
        <f t="shared" si="21"/>
        <v>52034</v>
      </c>
      <c r="L80" s="38">
        <f t="shared" si="21"/>
        <v>87073</v>
      </c>
      <c r="M80" s="38">
        <f t="shared" si="21"/>
        <v>125438</v>
      </c>
      <c r="N80" s="38">
        <f t="shared" si="21"/>
        <v>107904</v>
      </c>
      <c r="O80" s="38">
        <f t="shared" si="21"/>
        <v>106711</v>
      </c>
      <c r="P80" s="38">
        <f t="shared" si="21"/>
        <v>72109</v>
      </c>
      <c r="Q80" s="38">
        <f t="shared" si="21"/>
        <v>0</v>
      </c>
      <c r="R80" s="38">
        <f>SUM(R59,R39)</f>
        <v>0</v>
      </c>
      <c r="S80" s="38">
        <f>SUM(S59,S39)</f>
        <v>0</v>
      </c>
      <c r="T80" s="38">
        <f>SUM(T59,T39)</f>
        <v>0</v>
      </c>
      <c r="U80" s="38"/>
    </row>
    <row r="81" spans="1:21">
      <c r="A81" s="42" t="s">
        <v>78</v>
      </c>
      <c r="B81" s="43">
        <f t="shared" ref="B81:P81" si="22">SUM(B69:B80)</f>
        <v>339246</v>
      </c>
      <c r="C81" s="43">
        <f t="shared" si="22"/>
        <v>235566</v>
      </c>
      <c r="D81" s="43">
        <f t="shared" si="22"/>
        <v>159356</v>
      </c>
      <c r="E81" s="34">
        <f t="shared" si="22"/>
        <v>169622</v>
      </c>
      <c r="F81" s="35">
        <f t="shared" si="22"/>
        <v>260402</v>
      </c>
      <c r="G81" s="35">
        <f t="shared" si="22"/>
        <v>319755</v>
      </c>
      <c r="H81" s="35">
        <f t="shared" si="22"/>
        <v>432101</v>
      </c>
      <c r="I81" s="35">
        <f t="shared" si="22"/>
        <v>544647</v>
      </c>
      <c r="J81" s="35">
        <f t="shared" si="22"/>
        <v>597086</v>
      </c>
      <c r="K81" s="35">
        <f t="shared" si="22"/>
        <v>512924</v>
      </c>
      <c r="L81" s="35">
        <f t="shared" si="22"/>
        <v>716540</v>
      </c>
      <c r="M81" s="35">
        <f>SUM(M69:M80)</f>
        <v>828771</v>
      </c>
      <c r="N81" s="35">
        <f t="shared" si="22"/>
        <v>764495</v>
      </c>
      <c r="O81" s="35">
        <f t="shared" si="22"/>
        <v>791007</v>
      </c>
      <c r="P81" s="35">
        <f t="shared" si="22"/>
        <v>617329</v>
      </c>
      <c r="Q81" s="35">
        <f>+Q66+Q60+Q49</f>
        <v>526657</v>
      </c>
      <c r="R81" s="35">
        <f>+R60+R49</f>
        <v>472776</v>
      </c>
      <c r="S81" s="35">
        <f>+S67+S49</f>
        <v>473408</v>
      </c>
      <c r="T81" s="35">
        <f>+T67+T49</f>
        <v>466649</v>
      </c>
      <c r="U81" s="35">
        <f>+U67+U49</f>
        <v>314787</v>
      </c>
    </row>
    <row r="82" spans="1:21">
      <c r="A82" s="109" t="s">
        <v>81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47"/>
      <c r="Q82" s="47"/>
      <c r="R82" s="47"/>
      <c r="S82" s="47"/>
      <c r="T82" s="47"/>
      <c r="U82" s="47" t="s">
        <v>82</v>
      </c>
    </row>
    <row r="83" spans="1:21">
      <c r="A83" s="108" t="s">
        <v>83</v>
      </c>
      <c r="B83" s="67"/>
      <c r="C83" s="67"/>
      <c r="D83" s="67"/>
      <c r="E83" s="67"/>
      <c r="F83" s="67"/>
      <c r="G83" s="67"/>
      <c r="H83" s="67"/>
      <c r="M83" s="67"/>
      <c r="N83" s="67"/>
      <c r="O83" s="67"/>
      <c r="P83" s="67"/>
      <c r="Q83" s="67"/>
      <c r="R83" s="67"/>
      <c r="S83" s="67"/>
    </row>
    <row r="84" spans="1:21">
      <c r="A84" s="72" t="s">
        <v>69</v>
      </c>
      <c r="B84" s="82">
        <v>85730</v>
      </c>
      <c r="C84" s="89">
        <v>57509</v>
      </c>
      <c r="D84" s="82">
        <v>46849</v>
      </c>
      <c r="E84" s="89">
        <v>58234</v>
      </c>
      <c r="F84" s="82">
        <v>85958</v>
      </c>
      <c r="G84" s="82">
        <v>133421</v>
      </c>
      <c r="H84" s="82">
        <v>164823</v>
      </c>
      <c r="I84" s="82">
        <v>188279</v>
      </c>
      <c r="J84" s="86">
        <v>176734</v>
      </c>
      <c r="K84" s="86">
        <v>129475</v>
      </c>
      <c r="L84" s="82">
        <v>203537</v>
      </c>
      <c r="M84" s="82">
        <v>243044</v>
      </c>
      <c r="N84" s="82">
        <v>246087</v>
      </c>
      <c r="O84" s="82">
        <v>257622</v>
      </c>
      <c r="P84" s="82">
        <v>233131</v>
      </c>
      <c r="Q84" s="82">
        <v>217901</v>
      </c>
      <c r="R84" s="82">
        <v>231461</v>
      </c>
      <c r="S84" s="82">
        <v>26714</v>
      </c>
      <c r="T84" s="82">
        <v>258076</v>
      </c>
      <c r="U84" s="82">
        <f>U67</f>
        <v>206423</v>
      </c>
    </row>
    <row r="85" spans="1:21">
      <c r="A85" s="72" t="s">
        <v>70</v>
      </c>
      <c r="B85" s="83">
        <v>14296</v>
      </c>
      <c r="C85" s="84">
        <v>8127</v>
      </c>
      <c r="D85" s="83">
        <v>1141</v>
      </c>
      <c r="E85" s="84">
        <v>1501</v>
      </c>
      <c r="F85" s="83">
        <v>2503</v>
      </c>
      <c r="G85" s="83">
        <v>2972</v>
      </c>
      <c r="H85" s="83">
        <v>3303</v>
      </c>
      <c r="I85" s="83">
        <v>4994</v>
      </c>
      <c r="J85" s="87">
        <v>19112</v>
      </c>
      <c r="K85" s="87">
        <v>1293</v>
      </c>
      <c r="L85" s="84">
        <v>4332</v>
      </c>
      <c r="M85" s="83">
        <v>6281</v>
      </c>
      <c r="N85" s="83">
        <v>18220</v>
      </c>
      <c r="O85" s="83">
        <v>23375</v>
      </c>
      <c r="P85" s="83">
        <v>18224</v>
      </c>
      <c r="Q85" s="83"/>
      <c r="R85" s="102"/>
      <c r="S85" s="102"/>
      <c r="T85" s="102"/>
      <c r="U85" s="102"/>
    </row>
    <row r="86" spans="1:21">
      <c r="A86" s="72" t="s">
        <v>71</v>
      </c>
      <c r="B86" s="83">
        <v>514</v>
      </c>
      <c r="C86" s="84">
        <v>350</v>
      </c>
      <c r="D86" s="83">
        <v>71</v>
      </c>
      <c r="E86" s="84">
        <v>103</v>
      </c>
      <c r="F86" s="83">
        <v>541</v>
      </c>
      <c r="G86" s="83">
        <v>601</v>
      </c>
      <c r="H86" s="83">
        <v>855</v>
      </c>
      <c r="I86" s="83">
        <v>639</v>
      </c>
      <c r="J86" s="87">
        <v>1663</v>
      </c>
      <c r="K86" s="87">
        <v>1341</v>
      </c>
      <c r="L86" s="83">
        <v>2329</v>
      </c>
      <c r="M86" s="83">
        <v>2213</v>
      </c>
      <c r="N86" s="83">
        <v>2812</v>
      </c>
      <c r="O86" s="83">
        <v>3471</v>
      </c>
      <c r="P86" s="83">
        <v>2263</v>
      </c>
      <c r="Q86" s="83"/>
      <c r="R86" s="102"/>
      <c r="S86" s="102"/>
      <c r="T86" s="102"/>
      <c r="U86" s="102"/>
    </row>
    <row r="87" spans="1:21">
      <c r="A87" s="72" t="s">
        <v>75</v>
      </c>
      <c r="B87" s="85">
        <f>SUM(B84:B86)</f>
        <v>100540</v>
      </c>
      <c r="C87" s="90">
        <f t="shared" ref="C87:Q87" si="23">SUM(C84:C86)</f>
        <v>65986</v>
      </c>
      <c r="D87" s="85">
        <f t="shared" si="23"/>
        <v>48061</v>
      </c>
      <c r="E87" s="90">
        <f t="shared" si="23"/>
        <v>59838</v>
      </c>
      <c r="F87" s="85">
        <f t="shared" si="23"/>
        <v>89002</v>
      </c>
      <c r="G87" s="85">
        <f t="shared" si="23"/>
        <v>136994</v>
      </c>
      <c r="H87" s="85">
        <f t="shared" si="23"/>
        <v>168981</v>
      </c>
      <c r="I87" s="85">
        <f t="shared" si="23"/>
        <v>193912</v>
      </c>
      <c r="J87" s="88">
        <f t="shared" si="23"/>
        <v>197509</v>
      </c>
      <c r="K87" s="88">
        <f t="shared" si="23"/>
        <v>132109</v>
      </c>
      <c r="L87" s="85">
        <f t="shared" si="23"/>
        <v>210198</v>
      </c>
      <c r="M87" s="85">
        <f t="shared" si="23"/>
        <v>251538</v>
      </c>
      <c r="N87" s="85">
        <f t="shared" si="23"/>
        <v>267119</v>
      </c>
      <c r="O87" s="85">
        <f t="shared" si="23"/>
        <v>284468</v>
      </c>
      <c r="P87" s="85">
        <f t="shared" si="23"/>
        <v>253618</v>
      </c>
      <c r="Q87" s="85">
        <f t="shared" si="23"/>
        <v>217901</v>
      </c>
      <c r="R87" s="85">
        <f>+R85+R84</f>
        <v>231461</v>
      </c>
      <c r="S87" s="85">
        <f>+S85+S84</f>
        <v>26714</v>
      </c>
      <c r="T87" s="85">
        <v>258076</v>
      </c>
      <c r="U87" s="85">
        <v>258076</v>
      </c>
    </row>
    <row r="88" spans="1:21">
      <c r="Q88" s="23"/>
      <c r="R88" s="23"/>
      <c r="S88" s="47"/>
      <c r="T88" s="47"/>
      <c r="U88" s="47" t="s">
        <v>80</v>
      </c>
    </row>
    <row r="89" spans="1:21" ht="15.75">
      <c r="A89" s="1" t="s">
        <v>77</v>
      </c>
    </row>
    <row r="90" spans="1:21">
      <c r="A90" s="69"/>
      <c r="B90" s="75">
        <v>2000</v>
      </c>
      <c r="C90" s="75">
        <v>2001</v>
      </c>
      <c r="D90" s="75">
        <v>2002</v>
      </c>
      <c r="E90" s="75">
        <v>2003</v>
      </c>
      <c r="F90" s="75">
        <v>2004</v>
      </c>
      <c r="G90" s="75">
        <v>2005</v>
      </c>
      <c r="H90" s="75">
        <v>2006</v>
      </c>
      <c r="I90" s="76">
        <v>2007</v>
      </c>
      <c r="J90" s="75">
        <v>2008</v>
      </c>
      <c r="K90" s="75">
        <v>2009</v>
      </c>
      <c r="L90" s="75">
        <v>2010</v>
      </c>
      <c r="M90" s="75">
        <v>2011</v>
      </c>
      <c r="N90" s="75">
        <v>2012</v>
      </c>
      <c r="O90" s="75">
        <v>2013</v>
      </c>
      <c r="P90" s="75">
        <v>2014</v>
      </c>
      <c r="Q90" s="75">
        <v>2015</v>
      </c>
      <c r="R90" s="75">
        <v>2016</v>
      </c>
      <c r="S90" s="75">
        <v>2017</v>
      </c>
      <c r="T90" s="75">
        <v>2018</v>
      </c>
      <c r="U90" s="75">
        <v>2019</v>
      </c>
    </row>
    <row r="91" spans="1:21">
      <c r="A91" s="73" t="s">
        <v>72</v>
      </c>
      <c r="B91" s="77">
        <v>82779</v>
      </c>
      <c r="C91" s="77">
        <v>112137</v>
      </c>
      <c r="D91" s="77">
        <v>82369</v>
      </c>
      <c r="E91" s="77">
        <v>70233</v>
      </c>
      <c r="F91" s="77">
        <v>91391</v>
      </c>
      <c r="G91" s="77">
        <v>87224</v>
      </c>
      <c r="H91" s="77">
        <v>120335</v>
      </c>
      <c r="I91" s="78">
        <v>186237</v>
      </c>
      <c r="J91" s="78">
        <v>221259</v>
      </c>
      <c r="K91" s="78">
        <v>240247</v>
      </c>
      <c r="L91" s="78">
        <v>320609</v>
      </c>
      <c r="M91" s="78">
        <v>344918</v>
      </c>
      <c r="N91" s="78">
        <v>253030</v>
      </c>
      <c r="O91" s="78">
        <v>259016</v>
      </c>
      <c r="P91" s="78">
        <v>190785</v>
      </c>
      <c r="Q91" s="78">
        <v>115036</v>
      </c>
      <c r="R91" s="78">
        <v>70304</v>
      </c>
      <c r="S91" s="91">
        <v>55355</v>
      </c>
      <c r="T91" s="91">
        <v>105145</v>
      </c>
      <c r="U91" s="91">
        <v>68090</v>
      </c>
    </row>
    <row r="92" spans="1:21">
      <c r="A92" s="73" t="s">
        <v>73</v>
      </c>
      <c r="B92" s="77">
        <v>52981</v>
      </c>
      <c r="C92" s="77">
        <v>42986</v>
      </c>
      <c r="D92" s="77">
        <v>40693</v>
      </c>
      <c r="E92" s="77">
        <v>37789</v>
      </c>
      <c r="F92" s="77">
        <v>54742</v>
      </c>
      <c r="G92" s="77">
        <v>94247</v>
      </c>
      <c r="H92" s="77">
        <v>116347</v>
      </c>
      <c r="I92" s="78">
        <v>129957</v>
      </c>
      <c r="J92" s="78">
        <v>129718</v>
      </c>
      <c r="K92" s="78">
        <v>82133</v>
      </c>
      <c r="L92" s="78">
        <v>127222</v>
      </c>
      <c r="M92" s="78">
        <v>161773</v>
      </c>
      <c r="N92" s="78">
        <v>160403</v>
      </c>
      <c r="O92" s="78">
        <v>174261</v>
      </c>
      <c r="P92" s="78">
        <v>167040</v>
      </c>
      <c r="Q92" s="78">
        <v>124979</v>
      </c>
      <c r="R92" s="78">
        <v>119704</v>
      </c>
      <c r="S92" s="91">
        <v>154232</v>
      </c>
      <c r="T92" s="91">
        <v>164215</v>
      </c>
      <c r="U92" s="91">
        <v>156158</v>
      </c>
    </row>
    <row r="93" spans="1:21">
      <c r="A93" s="73" t="s">
        <v>74</v>
      </c>
      <c r="B93" s="77">
        <v>0</v>
      </c>
      <c r="C93" s="16" t="s">
        <v>2</v>
      </c>
      <c r="D93" s="16" t="s">
        <v>2</v>
      </c>
      <c r="E93" s="77">
        <v>36</v>
      </c>
      <c r="F93" s="77">
        <v>103</v>
      </c>
      <c r="G93" s="77">
        <v>110</v>
      </c>
      <c r="H93" s="77">
        <v>107</v>
      </c>
      <c r="I93" s="78">
        <v>216</v>
      </c>
      <c r="J93" s="78">
        <v>115</v>
      </c>
      <c r="K93" s="78">
        <v>115</v>
      </c>
      <c r="L93" s="78">
        <v>122</v>
      </c>
      <c r="M93" s="78">
        <v>24</v>
      </c>
      <c r="N93" s="78">
        <v>39</v>
      </c>
      <c r="O93" s="78">
        <v>18</v>
      </c>
      <c r="P93" s="78">
        <v>22</v>
      </c>
      <c r="Q93" s="16" t="s">
        <v>2</v>
      </c>
      <c r="R93" s="16" t="s">
        <v>2</v>
      </c>
      <c r="S93" s="16" t="s">
        <v>2</v>
      </c>
      <c r="T93" s="16" t="s">
        <v>2</v>
      </c>
      <c r="U93" s="16"/>
    </row>
    <row r="94" spans="1:21">
      <c r="A94" s="74" t="s">
        <v>75</v>
      </c>
      <c r="B94" s="79">
        <f t="shared" ref="B94:P94" si="24">SUM(B91:B93)</f>
        <v>135760</v>
      </c>
      <c r="C94" s="79">
        <f t="shared" si="24"/>
        <v>155123</v>
      </c>
      <c r="D94" s="79">
        <f t="shared" si="24"/>
        <v>123062</v>
      </c>
      <c r="E94" s="79">
        <f t="shared" si="24"/>
        <v>108058</v>
      </c>
      <c r="F94" s="79">
        <f t="shared" si="24"/>
        <v>146236</v>
      </c>
      <c r="G94" s="79">
        <f t="shared" si="24"/>
        <v>181581</v>
      </c>
      <c r="H94" s="79">
        <f t="shared" si="24"/>
        <v>236789</v>
      </c>
      <c r="I94" s="80">
        <f t="shared" si="24"/>
        <v>316410</v>
      </c>
      <c r="J94" s="80">
        <f t="shared" si="24"/>
        <v>351092</v>
      </c>
      <c r="K94" s="80">
        <f t="shared" si="24"/>
        <v>322495</v>
      </c>
      <c r="L94" s="80">
        <f t="shared" si="24"/>
        <v>447953</v>
      </c>
      <c r="M94" s="80">
        <f t="shared" si="24"/>
        <v>506715</v>
      </c>
      <c r="N94" s="80">
        <f t="shared" si="24"/>
        <v>413472</v>
      </c>
      <c r="O94" s="80">
        <f t="shared" si="24"/>
        <v>433295</v>
      </c>
      <c r="P94" s="80">
        <f t="shared" si="24"/>
        <v>357847</v>
      </c>
      <c r="Q94" s="80">
        <f>SUM(Q91:Q93)</f>
        <v>240015</v>
      </c>
      <c r="R94" s="80">
        <f t="shared" ref="R94:U94" si="25">SUM(R91:R93)</f>
        <v>190008</v>
      </c>
      <c r="S94" s="80">
        <f t="shared" si="25"/>
        <v>209587</v>
      </c>
      <c r="T94" s="80">
        <f t="shared" si="25"/>
        <v>269360</v>
      </c>
      <c r="U94" s="80">
        <f t="shared" si="25"/>
        <v>224248</v>
      </c>
    </row>
    <row r="95" spans="1:21">
      <c r="A95" s="74" t="s">
        <v>76</v>
      </c>
      <c r="B95" s="81">
        <f t="shared" ref="B95:R95" si="26">B94/B81</f>
        <v>0.40018157914905406</v>
      </c>
      <c r="C95" s="81">
        <f t="shared" si="26"/>
        <v>0.65851183956937753</v>
      </c>
      <c r="D95" s="81">
        <f t="shared" si="26"/>
        <v>0.77224578930194032</v>
      </c>
      <c r="E95" s="81">
        <f t="shared" si="26"/>
        <v>0.63705179752626429</v>
      </c>
      <c r="F95" s="81">
        <f t="shared" si="26"/>
        <v>0.56157786806552945</v>
      </c>
      <c r="G95" s="81">
        <f t="shared" si="26"/>
        <v>0.56787540460665198</v>
      </c>
      <c r="H95" s="81">
        <f t="shared" si="26"/>
        <v>0.54799456608524399</v>
      </c>
      <c r="I95" s="81">
        <f t="shared" si="26"/>
        <v>0.58094508920456733</v>
      </c>
      <c r="J95" s="81">
        <f t="shared" si="26"/>
        <v>0.58800909751694064</v>
      </c>
      <c r="K95" s="81">
        <f t="shared" si="26"/>
        <v>0.62873837059681359</v>
      </c>
      <c r="L95" s="81">
        <f t="shared" si="26"/>
        <v>0.62516119128031933</v>
      </c>
      <c r="M95" s="81">
        <f t="shared" si="26"/>
        <v>0.61140532185609775</v>
      </c>
      <c r="N95" s="81">
        <f t="shared" si="26"/>
        <v>0.54084330178745443</v>
      </c>
      <c r="O95" s="81">
        <f t="shared" si="26"/>
        <v>0.54777644192782116</v>
      </c>
      <c r="P95" s="81">
        <f t="shared" si="26"/>
        <v>0.57966983569539099</v>
      </c>
      <c r="Q95" s="81">
        <f t="shared" si="26"/>
        <v>0.45573304826480993</v>
      </c>
      <c r="R95" s="81">
        <f t="shared" si="26"/>
        <v>0.40189857353165137</v>
      </c>
      <c r="S95" s="92">
        <f>S94/S81</f>
        <v>0.44271959916182235</v>
      </c>
      <c r="T95" s="92">
        <f>T94/T81</f>
        <v>0.57722185197011033</v>
      </c>
      <c r="U95" s="92">
        <f>U94/U81</f>
        <v>0.71238011734919171</v>
      </c>
    </row>
    <row r="96" spans="1:21">
      <c r="Q96" s="47"/>
      <c r="R96" s="47"/>
      <c r="S96" s="47"/>
      <c r="T96" s="47"/>
      <c r="U96" s="47" t="s">
        <v>47</v>
      </c>
    </row>
  </sheetData>
  <phoneticPr fontId="22" type="noConversion"/>
  <pageMargins left="0.62992125984251968" right="0.31496062992125984" top="0.39370078740157483" bottom="0.70866141732283472" header="0.31496062992125984" footer="0.31496062992125984"/>
  <pageSetup paperSize="9" scale="80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1"/>
  <sheetViews>
    <sheetView showGridLines="0" zoomScaleNormal="100" workbookViewId="0">
      <pane ySplit="7" topLeftCell="A53" activePane="bottomLeft" state="frozen"/>
      <selection activeCell="U1" sqref="U1"/>
      <selection pane="bottomLeft"/>
    </sheetView>
  </sheetViews>
  <sheetFormatPr defaultColWidth="10.5703125" defaultRowHeight="15"/>
  <cols>
    <col min="1" max="1" width="12.140625" style="53" customWidth="1"/>
    <col min="2" max="2" width="17.42578125" style="63" customWidth="1"/>
    <col min="3" max="3" width="19.42578125" style="63" bestFit="1" customWidth="1"/>
    <col min="4" max="4" width="17.42578125" style="63" customWidth="1"/>
    <col min="5" max="5" width="3" style="5" customWidth="1"/>
    <col min="6" max="16384" width="10.5703125" style="5"/>
  </cols>
  <sheetData>
    <row r="1" spans="1:4" s="2" customFormat="1" ht="18.600000000000001" customHeight="1">
      <c r="B1" s="48" t="s">
        <v>64</v>
      </c>
      <c r="C1" s="49"/>
      <c r="D1" s="49"/>
    </row>
    <row r="2" spans="1:4" s="2" customFormat="1">
      <c r="B2" s="50" t="s">
        <v>63</v>
      </c>
      <c r="C2" s="49"/>
      <c r="D2" s="49"/>
    </row>
    <row r="3" spans="1:4" s="2" customFormat="1">
      <c r="B3" s="51"/>
      <c r="C3" s="52"/>
      <c r="D3" s="52"/>
    </row>
    <row r="4" spans="1:4" s="2" customFormat="1">
      <c r="B4" s="48" t="s">
        <v>62</v>
      </c>
      <c r="C4" s="52"/>
      <c r="D4" s="52"/>
    </row>
    <row r="5" spans="1:4">
      <c r="B5" s="54"/>
      <c r="C5" s="54"/>
      <c r="D5" s="54"/>
    </row>
    <row r="6" spans="1:4">
      <c r="A6" s="103" t="s">
        <v>61</v>
      </c>
      <c r="B6" s="68" t="s">
        <v>60</v>
      </c>
      <c r="C6" s="68" t="s">
        <v>59</v>
      </c>
      <c r="D6" s="68" t="s">
        <v>58</v>
      </c>
    </row>
    <row r="7" spans="1:4">
      <c r="A7" s="104" t="s">
        <v>57</v>
      </c>
      <c r="B7" s="94" t="s">
        <v>56</v>
      </c>
      <c r="C7" s="94" t="s">
        <v>55</v>
      </c>
      <c r="D7" s="94" t="s">
        <v>54</v>
      </c>
    </row>
    <row r="8" spans="1:4" s="56" customFormat="1" ht="12.95" customHeight="1">
      <c r="A8" s="105" t="s">
        <v>53</v>
      </c>
      <c r="B8" s="98">
        <v>20.648</v>
      </c>
      <c r="C8" s="97">
        <v>42.664999999999999</v>
      </c>
      <c r="D8" s="98">
        <f t="shared" ref="D8:D39" si="0">+C8+B8</f>
        <v>63.313000000000002</v>
      </c>
    </row>
    <row r="9" spans="1:4" s="56" customFormat="1" ht="12.95" customHeight="1">
      <c r="A9" s="106">
        <v>1959</v>
      </c>
      <c r="B9" s="55">
        <v>18.29</v>
      </c>
      <c r="C9" s="93">
        <v>14.662000000000001</v>
      </c>
      <c r="D9" s="55">
        <f t="shared" si="0"/>
        <v>32.951999999999998</v>
      </c>
    </row>
    <row r="10" spans="1:4" s="56" customFormat="1" ht="12.95" customHeight="1">
      <c r="A10" s="106">
        <v>1960</v>
      </c>
      <c r="B10" s="55">
        <v>40.143999999999998</v>
      </c>
      <c r="C10" s="93">
        <v>49.194000000000003</v>
      </c>
      <c r="D10" s="55">
        <f t="shared" si="0"/>
        <v>89.337999999999994</v>
      </c>
    </row>
    <row r="11" spans="1:4" s="56" customFormat="1" ht="12.95" customHeight="1">
      <c r="A11" s="106">
        <v>1961</v>
      </c>
      <c r="B11" s="55">
        <v>78.274000000000001</v>
      </c>
      <c r="C11" s="93">
        <v>57.914000000000001</v>
      </c>
      <c r="D11" s="55">
        <f t="shared" si="0"/>
        <v>136.18799999999999</v>
      </c>
    </row>
    <row r="12" spans="1:4" s="56" customFormat="1" ht="12.95" customHeight="1">
      <c r="A12" s="106">
        <v>1962</v>
      </c>
      <c r="B12" s="55">
        <v>90.647999999999996</v>
      </c>
      <c r="C12" s="93">
        <v>39.231999999999999</v>
      </c>
      <c r="D12" s="55">
        <f t="shared" si="0"/>
        <v>129.88</v>
      </c>
    </row>
    <row r="13" spans="1:4" s="56" customFormat="1" ht="12.95" customHeight="1">
      <c r="A13" s="106">
        <v>1963</v>
      </c>
      <c r="B13" s="55">
        <v>75.337999999999994</v>
      </c>
      <c r="C13" s="93">
        <v>29.561</v>
      </c>
      <c r="D13" s="55">
        <f t="shared" si="0"/>
        <v>104.899</v>
      </c>
    </row>
    <row r="14" spans="1:4" s="56" customFormat="1" ht="12.95" customHeight="1">
      <c r="A14" s="106">
        <v>1964</v>
      </c>
      <c r="B14" s="55">
        <v>114.617</v>
      </c>
      <c r="C14" s="93">
        <v>51.866</v>
      </c>
      <c r="D14" s="55">
        <f t="shared" si="0"/>
        <v>166.483</v>
      </c>
    </row>
    <row r="15" spans="1:4" s="56" customFormat="1" ht="12.95" customHeight="1">
      <c r="A15" s="106">
        <v>1965</v>
      </c>
      <c r="B15" s="55">
        <v>133.73400000000001</v>
      </c>
      <c r="C15" s="93">
        <v>60.802</v>
      </c>
      <c r="D15" s="55">
        <f t="shared" si="0"/>
        <v>194.536</v>
      </c>
    </row>
    <row r="16" spans="1:4" s="56" customFormat="1" ht="12.95" customHeight="1">
      <c r="A16" s="106">
        <v>1966</v>
      </c>
      <c r="B16" s="55">
        <v>133.81200000000001</v>
      </c>
      <c r="C16" s="93">
        <v>45.640999999999998</v>
      </c>
      <c r="D16" s="55">
        <f t="shared" si="0"/>
        <v>179.453</v>
      </c>
    </row>
    <row r="17" spans="1:4" s="56" customFormat="1" ht="12.95" customHeight="1">
      <c r="A17" s="106">
        <v>1967</v>
      </c>
      <c r="B17" s="55">
        <v>130.297</v>
      </c>
      <c r="C17" s="93">
        <v>45.021000000000001</v>
      </c>
      <c r="D17" s="55">
        <f t="shared" si="0"/>
        <v>175.31799999999998</v>
      </c>
    </row>
    <row r="18" spans="1:4" s="56" customFormat="1" ht="12.95" customHeight="1">
      <c r="A18" s="106">
        <v>1968</v>
      </c>
      <c r="B18" s="55">
        <v>127.965</v>
      </c>
      <c r="C18" s="93">
        <v>53.011000000000003</v>
      </c>
      <c r="D18" s="55">
        <f t="shared" si="0"/>
        <v>180.976</v>
      </c>
    </row>
    <row r="19" spans="1:4" s="56" customFormat="1" ht="12.95" customHeight="1">
      <c r="A19" s="106">
        <v>1969</v>
      </c>
      <c r="B19" s="55">
        <v>153.047</v>
      </c>
      <c r="C19" s="93">
        <v>65.543000000000006</v>
      </c>
      <c r="D19" s="55">
        <f t="shared" si="0"/>
        <v>218.59</v>
      </c>
    </row>
    <row r="20" spans="1:4" s="56" customFormat="1" ht="12.95" customHeight="1">
      <c r="A20" s="106">
        <v>1970</v>
      </c>
      <c r="B20" s="55">
        <v>167</v>
      </c>
      <c r="C20" s="93">
        <v>52.598999999999997</v>
      </c>
      <c r="D20" s="55">
        <f t="shared" si="0"/>
        <v>219.59899999999999</v>
      </c>
    </row>
    <row r="21" spans="1:4" s="56" customFormat="1" ht="12.95" customHeight="1">
      <c r="A21" s="106">
        <v>1971</v>
      </c>
      <c r="B21" s="55">
        <v>193.10499999999999</v>
      </c>
      <c r="C21" s="93">
        <v>60.131999999999998</v>
      </c>
      <c r="D21" s="55">
        <f t="shared" si="0"/>
        <v>253.23699999999999</v>
      </c>
    </row>
    <row r="22" spans="1:4" s="56" customFormat="1" ht="12.95" customHeight="1">
      <c r="A22" s="106">
        <v>1972</v>
      </c>
      <c r="B22" s="55">
        <v>200.88499999999999</v>
      </c>
      <c r="C22" s="93">
        <v>67.707999999999998</v>
      </c>
      <c r="D22" s="55">
        <f t="shared" si="0"/>
        <v>268.59299999999996</v>
      </c>
    </row>
    <row r="23" spans="1:4" s="56" customFormat="1" ht="12.95" customHeight="1">
      <c r="A23" s="106">
        <v>1973</v>
      </c>
      <c r="B23" s="55">
        <v>219.43899999999999</v>
      </c>
      <c r="C23" s="93">
        <v>74.302999999999997</v>
      </c>
      <c r="D23" s="55">
        <f t="shared" si="0"/>
        <v>293.74199999999996</v>
      </c>
    </row>
    <row r="24" spans="1:4" s="56" customFormat="1" ht="12.95" customHeight="1">
      <c r="A24" s="106">
        <v>1974</v>
      </c>
      <c r="B24" s="55">
        <v>212.08799999999999</v>
      </c>
      <c r="C24" s="93">
        <v>74.224000000000004</v>
      </c>
      <c r="D24" s="55">
        <f t="shared" si="0"/>
        <v>286.31200000000001</v>
      </c>
    </row>
    <row r="25" spans="1:4" s="56" customFormat="1" ht="12.95" customHeight="1">
      <c r="A25" s="106">
        <v>1975</v>
      </c>
      <c r="B25" s="55">
        <v>185.16200000000001</v>
      </c>
      <c r="C25" s="93">
        <v>54.874000000000002</v>
      </c>
      <c r="D25" s="55">
        <f t="shared" si="0"/>
        <v>240.036</v>
      </c>
    </row>
    <row r="26" spans="1:4" s="56" customFormat="1" ht="12.95" customHeight="1">
      <c r="A26" s="106">
        <v>1976</v>
      </c>
      <c r="B26" s="55">
        <v>142.072</v>
      </c>
      <c r="C26" s="93">
        <v>51.445</v>
      </c>
      <c r="D26" s="55">
        <f t="shared" si="0"/>
        <v>193.517</v>
      </c>
    </row>
    <row r="27" spans="1:4" s="56" customFormat="1" ht="12.95" customHeight="1">
      <c r="A27" s="106">
        <v>1977</v>
      </c>
      <c r="B27" s="55">
        <v>168.126</v>
      </c>
      <c r="C27" s="93">
        <v>67.23</v>
      </c>
      <c r="D27" s="55">
        <f t="shared" si="0"/>
        <v>235.35599999999999</v>
      </c>
    </row>
    <row r="28" spans="1:4" s="56" customFormat="1" ht="12.95" customHeight="1">
      <c r="A28" s="106">
        <v>1978</v>
      </c>
      <c r="B28" s="55">
        <v>133.416</v>
      </c>
      <c r="C28" s="93">
        <v>45.744</v>
      </c>
      <c r="D28" s="55">
        <f t="shared" si="0"/>
        <v>179.16</v>
      </c>
    </row>
    <row r="29" spans="1:4" s="56" customFormat="1" ht="12.95" customHeight="1">
      <c r="A29" s="106">
        <v>1979</v>
      </c>
      <c r="B29" s="55">
        <v>192.011</v>
      </c>
      <c r="C29" s="93">
        <v>61.206000000000003</v>
      </c>
      <c r="D29" s="55">
        <f t="shared" si="0"/>
        <v>253.21699999999998</v>
      </c>
    </row>
    <row r="30" spans="1:4" s="56" customFormat="1" ht="12.95" customHeight="1">
      <c r="A30" s="106">
        <v>1980</v>
      </c>
      <c r="B30" s="55">
        <v>218.64</v>
      </c>
      <c r="C30" s="93">
        <v>63.152999999999999</v>
      </c>
      <c r="D30" s="55">
        <f t="shared" si="0"/>
        <v>281.79300000000001</v>
      </c>
    </row>
    <row r="31" spans="1:4" ht="12.95" customHeight="1">
      <c r="A31" s="107">
        <v>1981</v>
      </c>
      <c r="B31" s="57">
        <v>139.428</v>
      </c>
      <c r="C31" s="95">
        <v>32.935000000000002</v>
      </c>
      <c r="D31" s="55">
        <f t="shared" si="0"/>
        <v>172.363</v>
      </c>
    </row>
    <row r="32" spans="1:4" ht="12.95" customHeight="1">
      <c r="A32" s="107">
        <v>1982</v>
      </c>
      <c r="B32" s="58">
        <v>106.886</v>
      </c>
      <c r="C32" s="96">
        <v>25.231000000000002</v>
      </c>
      <c r="D32" s="55">
        <f t="shared" si="0"/>
        <v>132.11699999999999</v>
      </c>
    </row>
    <row r="33" spans="1:4" ht="12.95" customHeight="1">
      <c r="A33" s="107">
        <v>1983</v>
      </c>
      <c r="B33" s="57">
        <v>128.96199999999999</v>
      </c>
      <c r="C33" s="95">
        <v>30.914000000000001</v>
      </c>
      <c r="D33" s="55">
        <f t="shared" si="0"/>
        <v>159.87599999999998</v>
      </c>
    </row>
    <row r="34" spans="1:4" ht="12.95" customHeight="1">
      <c r="A34" s="107">
        <v>1984</v>
      </c>
      <c r="B34" s="57">
        <v>137.20599999999999</v>
      </c>
      <c r="C34" s="95">
        <v>30.117000000000001</v>
      </c>
      <c r="D34" s="55">
        <f t="shared" si="0"/>
        <v>167.32299999999998</v>
      </c>
    </row>
    <row r="35" spans="1:4" ht="12.95" customHeight="1">
      <c r="A35" s="107">
        <v>1985</v>
      </c>
      <c r="B35" s="57">
        <v>113.788</v>
      </c>
      <c r="C35" s="95">
        <v>23.887</v>
      </c>
      <c r="D35" s="55">
        <f t="shared" si="0"/>
        <v>137.67500000000001</v>
      </c>
    </row>
    <row r="36" spans="1:4" ht="12.95" customHeight="1">
      <c r="A36" s="107">
        <v>1986</v>
      </c>
      <c r="B36" s="57">
        <v>137.88900000000001</v>
      </c>
      <c r="C36" s="95">
        <v>32.600999999999999</v>
      </c>
      <c r="D36" s="55">
        <f t="shared" si="0"/>
        <v>170.49</v>
      </c>
    </row>
    <row r="37" spans="1:4" ht="12.95" customHeight="1">
      <c r="A37" s="107">
        <v>1987</v>
      </c>
      <c r="B37" s="57">
        <v>158.74299999999999</v>
      </c>
      <c r="C37" s="95">
        <v>34.572000000000003</v>
      </c>
      <c r="D37" s="55">
        <f t="shared" si="0"/>
        <v>193.315</v>
      </c>
    </row>
    <row r="38" spans="1:4" ht="12.95" customHeight="1">
      <c r="A38" s="107">
        <v>1988</v>
      </c>
      <c r="B38" s="57">
        <v>135.77600000000001</v>
      </c>
      <c r="C38" s="95">
        <v>28.384</v>
      </c>
      <c r="D38" s="55">
        <f t="shared" si="0"/>
        <v>164.16000000000003</v>
      </c>
    </row>
    <row r="39" spans="1:4" ht="12.95" customHeight="1">
      <c r="A39" s="107">
        <v>1989</v>
      </c>
      <c r="B39" s="57">
        <v>107.59699999999999</v>
      </c>
      <c r="C39" s="95">
        <v>20.225999999999999</v>
      </c>
      <c r="D39" s="55">
        <f t="shared" si="0"/>
        <v>127.82299999999999</v>
      </c>
    </row>
    <row r="40" spans="1:4" ht="12.95" customHeight="1">
      <c r="A40" s="107">
        <v>1990</v>
      </c>
      <c r="B40" s="58">
        <v>81.106999999999999</v>
      </c>
      <c r="C40" s="96">
        <v>18.532</v>
      </c>
      <c r="D40" s="55">
        <f t="shared" ref="D40:D49" si="1">+C40+B40</f>
        <v>99.638999999999996</v>
      </c>
    </row>
    <row r="41" spans="1:4" ht="12.95" customHeight="1">
      <c r="A41" s="107">
        <v>1991</v>
      </c>
      <c r="B41" s="57">
        <v>114.113</v>
      </c>
      <c r="C41" s="95">
        <v>24.844999999999999</v>
      </c>
      <c r="D41" s="55">
        <f t="shared" si="1"/>
        <v>138.958</v>
      </c>
    </row>
    <row r="42" spans="1:4" ht="12.95" customHeight="1">
      <c r="A42" s="107">
        <v>1992</v>
      </c>
      <c r="B42" s="57">
        <v>220.50200000000001</v>
      </c>
      <c r="C42" s="95">
        <v>41.52</v>
      </c>
      <c r="D42" s="55">
        <f t="shared" si="1"/>
        <v>262.02199999999999</v>
      </c>
    </row>
    <row r="43" spans="1:4" ht="12.95" customHeight="1">
      <c r="A43" s="107">
        <v>1993</v>
      </c>
      <c r="B43" s="57">
        <v>286.964</v>
      </c>
      <c r="C43" s="95">
        <v>55.38</v>
      </c>
      <c r="D43" s="55">
        <f t="shared" si="1"/>
        <v>342.34399999999999</v>
      </c>
    </row>
    <row r="44" spans="1:4" ht="12.95" customHeight="1">
      <c r="A44" s="107">
        <v>1994</v>
      </c>
      <c r="B44" s="57">
        <v>338.35500000000002</v>
      </c>
      <c r="C44" s="95">
        <v>70.421999999999997</v>
      </c>
      <c r="D44" s="55">
        <f t="shared" si="1"/>
        <v>408.77700000000004</v>
      </c>
    </row>
    <row r="45" spans="1:4" ht="12.95" customHeight="1">
      <c r="A45" s="107">
        <v>1995</v>
      </c>
      <c r="B45" s="57">
        <v>226.626</v>
      </c>
      <c r="C45" s="95">
        <v>58.779000000000003</v>
      </c>
      <c r="D45" s="55">
        <f t="shared" si="1"/>
        <v>285.40500000000003</v>
      </c>
    </row>
    <row r="46" spans="1:4" ht="12.95" customHeight="1">
      <c r="A46" s="107">
        <v>1996</v>
      </c>
      <c r="B46" s="57">
        <v>269.43900000000002</v>
      </c>
      <c r="C46" s="95">
        <v>43.713000000000001</v>
      </c>
      <c r="D46" s="55">
        <f t="shared" si="1"/>
        <v>313.15200000000004</v>
      </c>
    </row>
    <row r="47" spans="1:4" ht="12.95" customHeight="1">
      <c r="A47" s="107">
        <v>1997</v>
      </c>
      <c r="B47" s="57">
        <v>366.46600000000001</v>
      </c>
      <c r="C47" s="95">
        <v>79.84</v>
      </c>
      <c r="D47" s="55">
        <f t="shared" si="1"/>
        <v>446.30600000000004</v>
      </c>
    </row>
    <row r="48" spans="1:4" ht="12.95" customHeight="1">
      <c r="A48" s="107">
        <v>1998</v>
      </c>
      <c r="B48" s="57">
        <v>353.07400000000001</v>
      </c>
      <c r="C48" s="95">
        <v>104.883</v>
      </c>
      <c r="D48" s="55">
        <f t="shared" si="1"/>
        <v>457.95699999999999</v>
      </c>
    </row>
    <row r="49" spans="1:4" ht="12.95" customHeight="1">
      <c r="A49" s="107">
        <v>1999</v>
      </c>
      <c r="B49" s="57">
        <v>224.733</v>
      </c>
      <c r="C49" s="95">
        <v>80.075999999999993</v>
      </c>
      <c r="D49" s="55">
        <f t="shared" si="1"/>
        <v>304.80899999999997</v>
      </c>
    </row>
    <row r="50" spans="1:4" ht="12.95" customHeight="1">
      <c r="A50" s="107">
        <v>2000</v>
      </c>
      <c r="B50" s="59">
        <v>238.70599999999999</v>
      </c>
      <c r="C50" s="60">
        <v>100.54</v>
      </c>
      <c r="D50" s="55">
        <f>+C50+B50</f>
        <v>339.24599999999998</v>
      </c>
    </row>
    <row r="51" spans="1:4" ht="12.95" customHeight="1">
      <c r="A51" s="107">
        <v>2001</v>
      </c>
      <c r="B51" s="59">
        <v>169.58</v>
      </c>
      <c r="C51" s="60">
        <v>65.986000000000004</v>
      </c>
      <c r="D51" s="55">
        <f t="shared" ref="D51:D62" si="2">+C51+B51</f>
        <v>235.56600000000003</v>
      </c>
    </row>
    <row r="52" spans="1:4" ht="12.95" customHeight="1">
      <c r="A52" s="107">
        <v>2002</v>
      </c>
      <c r="B52" s="59">
        <v>111.295</v>
      </c>
      <c r="C52" s="60">
        <v>48.061</v>
      </c>
      <c r="D52" s="55">
        <f t="shared" si="2"/>
        <v>159.35599999999999</v>
      </c>
    </row>
    <row r="53" spans="1:4" ht="12.95" customHeight="1">
      <c r="A53" s="107">
        <v>2003</v>
      </c>
      <c r="B53" s="59">
        <v>109.78400000000001</v>
      </c>
      <c r="C53" s="60">
        <v>59.838000000000001</v>
      </c>
      <c r="D53" s="55">
        <f t="shared" si="2"/>
        <v>169.62200000000001</v>
      </c>
    </row>
    <row r="54" spans="1:4" ht="12.95" customHeight="1">
      <c r="A54" s="107">
        <v>2004</v>
      </c>
      <c r="B54" s="59">
        <v>171.4</v>
      </c>
      <c r="C54" s="60">
        <v>89.001999999999995</v>
      </c>
      <c r="D54" s="55">
        <f t="shared" si="2"/>
        <v>260.40199999999999</v>
      </c>
    </row>
    <row r="55" spans="1:4" ht="12.95" customHeight="1">
      <c r="A55" s="107">
        <v>2005</v>
      </c>
      <c r="B55" s="59">
        <v>182.761</v>
      </c>
      <c r="C55" s="60">
        <v>136.994</v>
      </c>
      <c r="D55" s="55">
        <f t="shared" si="2"/>
        <v>319.755</v>
      </c>
    </row>
    <row r="56" spans="1:4" ht="12.95" customHeight="1">
      <c r="A56" s="107">
        <v>2006</v>
      </c>
      <c r="B56" s="59">
        <v>263.12</v>
      </c>
      <c r="C56" s="60">
        <v>168.98099999999999</v>
      </c>
      <c r="D56" s="55">
        <f t="shared" si="2"/>
        <v>432.101</v>
      </c>
    </row>
    <row r="57" spans="1:4" ht="12.95" customHeight="1">
      <c r="A57" s="107">
        <v>2007</v>
      </c>
      <c r="B57" s="59">
        <v>350.73500000000001</v>
      </c>
      <c r="C57" s="60">
        <v>193.91200000000001</v>
      </c>
      <c r="D57" s="55">
        <f t="shared" si="2"/>
        <v>544.64700000000005</v>
      </c>
    </row>
    <row r="58" spans="1:4" ht="12.95" customHeight="1">
      <c r="A58" s="107">
        <v>2008</v>
      </c>
      <c r="B58" s="59">
        <v>399.577</v>
      </c>
      <c r="C58" s="60">
        <v>197.50899999999999</v>
      </c>
      <c r="D58" s="55">
        <f t="shared" si="2"/>
        <v>597.08600000000001</v>
      </c>
    </row>
    <row r="59" spans="1:4" ht="12.95" customHeight="1">
      <c r="A59" s="107">
        <v>2009</v>
      </c>
      <c r="B59" s="59">
        <v>380.815</v>
      </c>
      <c r="C59" s="60">
        <v>132.10900000000001</v>
      </c>
      <c r="D59" s="55">
        <f t="shared" si="2"/>
        <v>512.92399999999998</v>
      </c>
    </row>
    <row r="60" spans="1:4" ht="12.95" customHeight="1">
      <c r="A60" s="107">
        <v>2010</v>
      </c>
      <c r="B60" s="59">
        <v>506.34199999999998</v>
      </c>
      <c r="C60" s="60">
        <v>210.19800000000001</v>
      </c>
      <c r="D60" s="55">
        <f t="shared" si="2"/>
        <v>716.54</v>
      </c>
    </row>
    <row r="61" spans="1:4" ht="12.95" customHeight="1">
      <c r="A61" s="107">
        <v>2011</v>
      </c>
      <c r="B61" s="59">
        <v>577.23299999999995</v>
      </c>
      <c r="C61" s="60">
        <v>251.53800000000001</v>
      </c>
      <c r="D61" s="55">
        <f t="shared" si="2"/>
        <v>828.77099999999996</v>
      </c>
    </row>
    <row r="62" spans="1:4" ht="12.95" customHeight="1">
      <c r="A62" s="107">
        <v>2012</v>
      </c>
      <c r="B62" s="59">
        <v>497.37599999999998</v>
      </c>
      <c r="C62" s="60">
        <v>267.11900000000003</v>
      </c>
      <c r="D62" s="55">
        <f t="shared" si="2"/>
        <v>764.495</v>
      </c>
    </row>
    <row r="63" spans="1:4" ht="12.95" customHeight="1">
      <c r="A63" s="107">
        <v>2013</v>
      </c>
      <c r="B63" s="59">
        <v>506.53899999999999</v>
      </c>
      <c r="C63" s="60">
        <v>284.46800000000002</v>
      </c>
      <c r="D63" s="55">
        <f t="shared" ref="D63:D68" si="3">+C63+B63</f>
        <v>791.00700000000006</v>
      </c>
    </row>
    <row r="64" spans="1:4" ht="12.95" customHeight="1">
      <c r="A64" s="107">
        <v>2014</v>
      </c>
      <c r="B64" s="59">
        <v>363.71100000000001</v>
      </c>
      <c r="C64" s="60">
        <v>253.61799999999999</v>
      </c>
      <c r="D64" s="55">
        <f t="shared" si="3"/>
        <v>617.32899999999995</v>
      </c>
    </row>
    <row r="65" spans="1:4" ht="12.95" customHeight="1">
      <c r="A65" s="107">
        <v>2015</v>
      </c>
      <c r="B65" s="59">
        <v>308.75599999999997</v>
      </c>
      <c r="C65" s="60">
        <v>217.90100000000001</v>
      </c>
      <c r="D65" s="55">
        <f t="shared" si="3"/>
        <v>526.65699999999993</v>
      </c>
    </row>
    <row r="66" spans="1:4" ht="12.95" customHeight="1">
      <c r="A66" s="107">
        <v>2016</v>
      </c>
      <c r="B66" s="59">
        <v>241.315</v>
      </c>
      <c r="C66" s="60">
        <v>231.46100000000001</v>
      </c>
      <c r="D66" s="55">
        <f t="shared" si="3"/>
        <v>472.77600000000001</v>
      </c>
    </row>
    <row r="67" spans="1:4" ht="12.95" customHeight="1">
      <c r="A67" s="107">
        <v>2017</v>
      </c>
      <c r="B67" s="59">
        <v>203.69399999999999</v>
      </c>
      <c r="C67" s="60">
        <v>269.714</v>
      </c>
      <c r="D67" s="55">
        <f t="shared" si="3"/>
        <v>473.40800000000002</v>
      </c>
    </row>
    <row r="68" spans="1:4" ht="12.95" customHeight="1">
      <c r="A68" s="107">
        <v>2018</v>
      </c>
      <c r="B68" s="59">
        <v>208.57300000000001</v>
      </c>
      <c r="C68" s="110">
        <v>258.07600000000002</v>
      </c>
      <c r="D68" s="55">
        <f t="shared" si="3"/>
        <v>466.649</v>
      </c>
    </row>
    <row r="69" spans="1:4" ht="12.95" customHeight="1">
      <c r="A69" s="111">
        <v>2019</v>
      </c>
      <c r="B69" s="61">
        <v>108.364</v>
      </c>
      <c r="C69" s="112">
        <v>206.423</v>
      </c>
      <c r="D69" s="62">
        <f>+C69+B69</f>
        <v>314.78700000000003</v>
      </c>
    </row>
    <row r="70" spans="1:4">
      <c r="A70" s="5"/>
      <c r="D70" s="64" t="s">
        <v>47</v>
      </c>
    </row>
    <row r="71" spans="1:4" ht="15.75">
      <c r="D71" s="49"/>
    </row>
    <row r="72" spans="1:4" ht="15.75">
      <c r="D72" s="49"/>
    </row>
    <row r="73" spans="1:4" ht="15.75">
      <c r="D73" s="49"/>
    </row>
    <row r="74" spans="1:4" ht="15.75">
      <c r="D74" s="49"/>
    </row>
    <row r="75" spans="1:4" ht="15.75">
      <c r="D75" s="49"/>
    </row>
    <row r="76" spans="1:4" ht="15.75">
      <c r="D76" s="49"/>
    </row>
    <row r="77" spans="1:4" ht="15.75">
      <c r="D77" s="49"/>
    </row>
    <row r="78" spans="1:4" ht="15.75">
      <c r="D78" s="49"/>
    </row>
    <row r="79" spans="1:4" ht="15.75">
      <c r="D79" s="49"/>
    </row>
    <row r="80" spans="1:4" ht="15.75">
      <c r="D80" s="49"/>
    </row>
    <row r="81" spans="4:4" ht="15.75">
      <c r="D81" s="49"/>
    </row>
    <row r="82" spans="4:4" ht="15.75">
      <c r="D82" s="49"/>
    </row>
    <row r="83" spans="4:4" ht="15.75">
      <c r="D83" s="49"/>
    </row>
    <row r="84" spans="4:4" ht="15.75">
      <c r="D84" s="49"/>
    </row>
    <row r="85" spans="4:4" ht="15.75">
      <c r="D85" s="49"/>
    </row>
    <row r="86" spans="4:4" ht="15.75">
      <c r="D86" s="49"/>
    </row>
    <row r="87" spans="4:4" ht="15.75">
      <c r="D87" s="49"/>
    </row>
    <row r="88" spans="4:4" ht="15.75">
      <c r="D88" s="49"/>
    </row>
    <row r="89" spans="4:4" ht="15.75">
      <c r="D89" s="49"/>
    </row>
    <row r="90" spans="4:4" ht="15.75">
      <c r="D90" s="49"/>
    </row>
    <row r="91" spans="4:4" ht="15.75">
      <c r="D91" s="49"/>
    </row>
    <row r="92" spans="4:4" ht="15.75">
      <c r="D92" s="49"/>
    </row>
    <row r="93" spans="4:4" ht="15.75">
      <c r="D93" s="49"/>
    </row>
    <row r="94" spans="4:4" ht="15.75">
      <c r="D94" s="49"/>
    </row>
    <row r="95" spans="4:4" ht="15.75">
      <c r="D95" s="49"/>
    </row>
    <row r="96" spans="4:4" ht="15.75">
      <c r="D96" s="49"/>
    </row>
    <row r="97" spans="4:4" ht="15.75">
      <c r="D97" s="49"/>
    </row>
    <row r="98" spans="4:4" ht="15.75">
      <c r="D98" s="49"/>
    </row>
    <row r="99" spans="4:4" ht="15.75">
      <c r="D99" s="49"/>
    </row>
    <row r="100" spans="4:4" ht="15.75">
      <c r="D100" s="49"/>
    </row>
    <row r="101" spans="4:4" ht="15.75">
      <c r="D101" s="49"/>
    </row>
  </sheetData>
  <phoneticPr fontId="22" type="noConversion"/>
  <pageMargins left="0.62992125984251968" right="0.62992125984251968" top="0.47244094488188981" bottom="0.70866141732283472" header="0.31496062992125984" footer="0.31496062992125984"/>
  <pageSetup paperSize="9" scale="90" orientation="portrait" verticalDpi="300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59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25.Argentina</vt:lpstr>
      <vt:lpstr>Trend anni</vt:lpstr>
      <vt:lpstr>Grafico1</vt:lpstr>
      <vt:lpstr>'25.Argentina'!Area_stampa</vt:lpstr>
      <vt:lpstr>'Trend anni'!Area_stampa</vt:lpstr>
      <vt:lpstr>'25.Argentina'!Titoli_stampa</vt:lpstr>
      <vt:lpstr>'Trend anni'!Titoli_stampa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Laura Alberti</cp:lastModifiedBy>
  <cp:lastPrinted>2020-09-17T14:38:18Z</cp:lastPrinted>
  <dcterms:created xsi:type="dcterms:W3CDTF">2012-11-28T13:19:39Z</dcterms:created>
  <dcterms:modified xsi:type="dcterms:W3CDTF">2020-09-17T14:39:03Z</dcterms:modified>
</cp:coreProperties>
</file>