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AF2002A5-9ACD-4514-9BD1-98B350D6215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4.USA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'24.USA'!$A$1:$U$247</definedName>
    <definedName name="_xlnm.Print_Area" localSheetId="1">'Trend anni'!$A$1:$D$92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'24.USA'!$2:$5</definedName>
    <definedName name="_xlnm.Print_Titles" localSheetId="1">'Trend anni'!$1:$7</definedName>
  </definedNames>
  <calcPr calcId="181029"/>
</workbook>
</file>

<file path=xl/calcChain.xml><?xml version="1.0" encoding="utf-8"?>
<calcChain xmlns="http://schemas.openxmlformats.org/spreadsheetml/2006/main">
  <c r="M239" i="1" l="1"/>
  <c r="N239" i="1"/>
  <c r="O239" i="1"/>
  <c r="P239" i="1"/>
  <c r="Q239" i="1"/>
  <c r="R239" i="1"/>
  <c r="S239" i="1"/>
  <c r="T239" i="1"/>
  <c r="U239" i="1"/>
  <c r="L239" i="1"/>
  <c r="S223" i="1" l="1"/>
  <c r="S222" i="1"/>
  <c r="P228" i="1"/>
  <c r="Q228" i="1"/>
  <c r="O228" i="1"/>
  <c r="N223" i="1"/>
  <c r="O223" i="1"/>
  <c r="P223" i="1"/>
  <c r="Q223" i="1"/>
  <c r="R223" i="1"/>
  <c r="M223" i="1"/>
  <c r="F228" i="1"/>
  <c r="G228" i="1"/>
  <c r="H228" i="1"/>
  <c r="I228" i="1"/>
  <c r="J228" i="1"/>
  <c r="K228" i="1"/>
  <c r="L228" i="1"/>
  <c r="M228" i="1"/>
  <c r="N228" i="1"/>
  <c r="E228" i="1"/>
  <c r="C230" i="1"/>
  <c r="D230" i="1"/>
  <c r="E230" i="1"/>
  <c r="F230" i="1"/>
  <c r="G230" i="1"/>
  <c r="H230" i="1"/>
  <c r="I230" i="1"/>
  <c r="J230" i="1"/>
  <c r="K230" i="1"/>
  <c r="L230" i="1"/>
  <c r="B230" i="1"/>
  <c r="R228" i="1"/>
  <c r="C228" i="1"/>
  <c r="D228" i="1"/>
  <c r="B228" i="1"/>
  <c r="J211" i="1"/>
  <c r="K211" i="1"/>
  <c r="L211" i="1"/>
  <c r="M211" i="1"/>
  <c r="N211" i="1"/>
  <c r="O211" i="1"/>
  <c r="P211" i="1"/>
  <c r="Q211" i="1"/>
  <c r="R211" i="1"/>
  <c r="S211" i="1"/>
  <c r="T211" i="1"/>
  <c r="U211" i="1"/>
  <c r="C211" i="1"/>
  <c r="D211" i="1"/>
  <c r="E211" i="1"/>
  <c r="F211" i="1"/>
  <c r="G211" i="1"/>
  <c r="H211" i="1"/>
  <c r="I211" i="1"/>
  <c r="B211" i="1"/>
  <c r="K225" i="1"/>
  <c r="C234" i="1"/>
  <c r="D234" i="1"/>
  <c r="E234" i="1"/>
  <c r="B234" i="1"/>
  <c r="C229" i="1"/>
  <c r="D229" i="1"/>
  <c r="E229" i="1"/>
  <c r="F229" i="1"/>
  <c r="G229" i="1"/>
  <c r="H229" i="1"/>
  <c r="I229" i="1"/>
  <c r="J229" i="1"/>
  <c r="K229" i="1"/>
  <c r="L229" i="1"/>
  <c r="M229" i="1"/>
  <c r="N229" i="1"/>
  <c r="B229" i="1"/>
  <c r="M218" i="1"/>
  <c r="N218" i="1"/>
  <c r="O218" i="1"/>
  <c r="P218" i="1"/>
  <c r="Q218" i="1"/>
  <c r="R218" i="1"/>
  <c r="S218" i="1"/>
  <c r="T218" i="1"/>
  <c r="U218" i="1"/>
  <c r="L218" i="1"/>
  <c r="C218" i="1"/>
  <c r="D218" i="1"/>
  <c r="E218" i="1"/>
  <c r="F218" i="1"/>
  <c r="G218" i="1"/>
  <c r="H218" i="1"/>
  <c r="I218" i="1"/>
  <c r="J218" i="1"/>
  <c r="K218" i="1"/>
  <c r="B218" i="1"/>
  <c r="C216" i="1"/>
  <c r="D216" i="1"/>
  <c r="E216" i="1"/>
  <c r="F216" i="1"/>
  <c r="G216" i="1"/>
  <c r="H216" i="1"/>
  <c r="I216" i="1"/>
  <c r="J216" i="1"/>
  <c r="K216" i="1"/>
  <c r="L216" i="1"/>
  <c r="M216" i="1"/>
  <c r="N216" i="1"/>
  <c r="O216" i="1"/>
  <c r="P216" i="1"/>
  <c r="Q216" i="1"/>
  <c r="R216" i="1"/>
  <c r="S216" i="1"/>
  <c r="T216" i="1"/>
  <c r="U216" i="1"/>
  <c r="B216" i="1"/>
  <c r="C215" i="1"/>
  <c r="D215" i="1"/>
  <c r="E215" i="1"/>
  <c r="F215" i="1"/>
  <c r="G215" i="1"/>
  <c r="H215" i="1"/>
  <c r="I215" i="1"/>
  <c r="J215" i="1"/>
  <c r="K215" i="1"/>
  <c r="L215" i="1"/>
  <c r="M215" i="1"/>
  <c r="N215" i="1"/>
  <c r="O215" i="1"/>
  <c r="P215" i="1"/>
  <c r="Q215" i="1"/>
  <c r="R215" i="1"/>
  <c r="S215" i="1"/>
  <c r="T215" i="1"/>
  <c r="U215" i="1"/>
  <c r="B215" i="1"/>
  <c r="L214" i="1"/>
  <c r="M214" i="1"/>
  <c r="N214" i="1"/>
  <c r="O214" i="1"/>
  <c r="P214" i="1"/>
  <c r="Q214" i="1"/>
  <c r="K214" i="1"/>
  <c r="C214" i="1"/>
  <c r="D214" i="1"/>
  <c r="E214" i="1"/>
  <c r="F214" i="1"/>
  <c r="G214" i="1"/>
  <c r="H214" i="1"/>
  <c r="I214" i="1"/>
  <c r="J214" i="1"/>
  <c r="B214" i="1"/>
  <c r="F222" i="1"/>
  <c r="G222" i="1"/>
  <c r="H222" i="1"/>
  <c r="I222" i="1"/>
  <c r="J222" i="1"/>
  <c r="K222" i="1"/>
  <c r="L222" i="1"/>
  <c r="M222" i="1"/>
  <c r="N222" i="1"/>
  <c r="O222" i="1"/>
  <c r="P222" i="1"/>
  <c r="Q222" i="1"/>
  <c r="R222" i="1"/>
  <c r="E222" i="1"/>
  <c r="C222" i="1"/>
  <c r="D222" i="1"/>
  <c r="B222" i="1"/>
  <c r="M213" i="1"/>
  <c r="N213" i="1"/>
  <c r="O213" i="1"/>
  <c r="P213" i="1"/>
  <c r="Q213" i="1"/>
  <c r="C213" i="1"/>
  <c r="D213" i="1"/>
  <c r="E213" i="1"/>
  <c r="F213" i="1"/>
  <c r="G213" i="1"/>
  <c r="H213" i="1"/>
  <c r="I213" i="1"/>
  <c r="J213" i="1"/>
  <c r="K213" i="1"/>
  <c r="L213" i="1"/>
  <c r="B213" i="1"/>
  <c r="S237" i="1"/>
  <c r="R237" i="1"/>
  <c r="L237" i="1"/>
  <c r="D236" i="1"/>
  <c r="E236" i="1"/>
  <c r="F236" i="1"/>
  <c r="G236" i="1"/>
  <c r="H236" i="1"/>
  <c r="I236" i="1"/>
  <c r="J236" i="1"/>
  <c r="K236" i="1"/>
  <c r="L236" i="1"/>
  <c r="M236" i="1"/>
  <c r="N236" i="1"/>
  <c r="O236" i="1"/>
  <c r="P236" i="1"/>
  <c r="Q236" i="1"/>
  <c r="R236" i="1"/>
  <c r="S236" i="1"/>
  <c r="C236" i="1"/>
  <c r="C235" i="1"/>
  <c r="D235" i="1"/>
  <c r="E235" i="1"/>
  <c r="F235" i="1"/>
  <c r="G235" i="1"/>
  <c r="H235" i="1"/>
  <c r="I235" i="1"/>
  <c r="J235" i="1"/>
  <c r="K235" i="1"/>
  <c r="L235" i="1"/>
  <c r="M235" i="1"/>
  <c r="N235" i="1"/>
  <c r="O235" i="1"/>
  <c r="P235" i="1"/>
  <c r="Q235" i="1"/>
  <c r="B235" i="1"/>
  <c r="N233" i="1"/>
  <c r="O233" i="1"/>
  <c r="P233" i="1"/>
  <c r="D233" i="1"/>
  <c r="E233" i="1"/>
  <c r="F233" i="1"/>
  <c r="G233" i="1"/>
  <c r="H233" i="1"/>
  <c r="I233" i="1"/>
  <c r="J233" i="1"/>
  <c r="K233" i="1"/>
  <c r="L233" i="1"/>
  <c r="M233" i="1"/>
  <c r="C233" i="1"/>
  <c r="D227" i="1"/>
  <c r="E227" i="1"/>
  <c r="F227" i="1"/>
  <c r="G227" i="1"/>
  <c r="H227" i="1"/>
  <c r="I227" i="1"/>
  <c r="J227" i="1"/>
  <c r="K227" i="1"/>
  <c r="L227" i="1"/>
  <c r="M227" i="1"/>
  <c r="N227" i="1"/>
  <c r="O227" i="1"/>
  <c r="C227" i="1"/>
  <c r="L225" i="1"/>
  <c r="D223" i="1"/>
  <c r="E223" i="1"/>
  <c r="F223" i="1"/>
  <c r="G223" i="1"/>
  <c r="H223" i="1"/>
  <c r="I223" i="1"/>
  <c r="J223" i="1"/>
  <c r="K223" i="1"/>
  <c r="L223" i="1"/>
  <c r="C223" i="1"/>
  <c r="G221" i="1"/>
  <c r="C221" i="1"/>
  <c r="D221" i="1"/>
  <c r="E221" i="1"/>
  <c r="F221" i="1"/>
  <c r="B221" i="1"/>
  <c r="B220" i="1"/>
  <c r="N221" i="1"/>
  <c r="O221" i="1"/>
  <c r="P221" i="1"/>
  <c r="Q221" i="1"/>
  <c r="M221" i="1"/>
  <c r="R214" i="1"/>
  <c r="S214" i="1"/>
  <c r="B217" i="1"/>
  <c r="C217" i="1"/>
  <c r="D217" i="1"/>
  <c r="E217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B219" i="1"/>
  <c r="C219" i="1"/>
  <c r="D219" i="1"/>
  <c r="E219" i="1"/>
  <c r="F219" i="1"/>
  <c r="G219" i="1"/>
  <c r="H219" i="1"/>
  <c r="I219" i="1"/>
  <c r="J219" i="1"/>
  <c r="K219" i="1"/>
  <c r="L219" i="1"/>
  <c r="M219" i="1"/>
  <c r="N219" i="1"/>
  <c r="O219" i="1"/>
  <c r="P219" i="1"/>
  <c r="Q219" i="1"/>
  <c r="R219" i="1"/>
  <c r="S219" i="1"/>
  <c r="C220" i="1"/>
  <c r="D220" i="1"/>
  <c r="E220" i="1"/>
  <c r="F220" i="1"/>
  <c r="G220" i="1"/>
  <c r="H220" i="1"/>
  <c r="I220" i="1"/>
  <c r="J220" i="1"/>
  <c r="K220" i="1"/>
  <c r="L220" i="1"/>
  <c r="M220" i="1"/>
  <c r="N220" i="1"/>
  <c r="O220" i="1"/>
  <c r="P220" i="1"/>
  <c r="Q220" i="1"/>
  <c r="R220" i="1"/>
  <c r="S220" i="1"/>
  <c r="H221" i="1"/>
  <c r="I221" i="1"/>
  <c r="J221" i="1"/>
  <c r="K221" i="1"/>
  <c r="L221" i="1"/>
  <c r="R221" i="1"/>
  <c r="S221" i="1"/>
  <c r="B224" i="1"/>
  <c r="C224" i="1"/>
  <c r="D224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M225" i="1"/>
  <c r="N225" i="1"/>
  <c r="O225" i="1"/>
  <c r="P225" i="1"/>
  <c r="Q225" i="1"/>
  <c r="R225" i="1"/>
  <c r="S225" i="1"/>
  <c r="B226" i="1"/>
  <c r="C226" i="1"/>
  <c r="D226" i="1"/>
  <c r="E226" i="1"/>
  <c r="F226" i="1"/>
  <c r="G226" i="1"/>
  <c r="H226" i="1"/>
  <c r="I226" i="1"/>
  <c r="J226" i="1"/>
  <c r="K226" i="1"/>
  <c r="L226" i="1"/>
  <c r="M226" i="1"/>
  <c r="N226" i="1"/>
  <c r="O226" i="1"/>
  <c r="P226" i="1"/>
  <c r="Q226" i="1"/>
  <c r="R226" i="1"/>
  <c r="S226" i="1"/>
  <c r="B227" i="1"/>
  <c r="P227" i="1"/>
  <c r="Q227" i="1"/>
  <c r="R227" i="1"/>
  <c r="S227" i="1"/>
  <c r="S228" i="1"/>
  <c r="O229" i="1"/>
  <c r="P229" i="1"/>
  <c r="Q229" i="1"/>
  <c r="R229" i="1"/>
  <c r="S229" i="1"/>
  <c r="M230" i="1"/>
  <c r="N230" i="1"/>
  <c r="O230" i="1"/>
  <c r="P230" i="1"/>
  <c r="Q230" i="1"/>
  <c r="R230" i="1"/>
  <c r="S230" i="1"/>
  <c r="B231" i="1"/>
  <c r="C231" i="1"/>
  <c r="D231" i="1"/>
  <c r="E231" i="1"/>
  <c r="F231" i="1"/>
  <c r="G231" i="1"/>
  <c r="H231" i="1"/>
  <c r="I231" i="1"/>
  <c r="J231" i="1"/>
  <c r="K231" i="1"/>
  <c r="L231" i="1"/>
  <c r="M231" i="1"/>
  <c r="N231" i="1"/>
  <c r="O231" i="1"/>
  <c r="P231" i="1"/>
  <c r="Q231" i="1"/>
  <c r="R231" i="1"/>
  <c r="S231" i="1"/>
  <c r="B232" i="1"/>
  <c r="C232" i="1"/>
  <c r="D232" i="1"/>
  <c r="E232" i="1"/>
  <c r="F232" i="1"/>
  <c r="G232" i="1"/>
  <c r="H232" i="1"/>
  <c r="I232" i="1"/>
  <c r="J232" i="1"/>
  <c r="K232" i="1"/>
  <c r="L232" i="1"/>
  <c r="M232" i="1"/>
  <c r="N232" i="1"/>
  <c r="O232" i="1"/>
  <c r="P232" i="1"/>
  <c r="Q232" i="1"/>
  <c r="R232" i="1"/>
  <c r="S232" i="1"/>
  <c r="Q233" i="1"/>
  <c r="R233" i="1"/>
  <c r="S233" i="1"/>
  <c r="F234" i="1"/>
  <c r="G234" i="1"/>
  <c r="H234" i="1"/>
  <c r="I234" i="1"/>
  <c r="J234" i="1"/>
  <c r="K234" i="1"/>
  <c r="L234" i="1"/>
  <c r="M234" i="1"/>
  <c r="N234" i="1"/>
  <c r="O234" i="1"/>
  <c r="P234" i="1"/>
  <c r="Q234" i="1"/>
  <c r="R234" i="1"/>
  <c r="S234" i="1"/>
  <c r="R235" i="1"/>
  <c r="S235" i="1"/>
  <c r="B236" i="1"/>
  <c r="B237" i="1"/>
  <c r="C237" i="1"/>
  <c r="D237" i="1"/>
  <c r="E237" i="1"/>
  <c r="F237" i="1"/>
  <c r="G237" i="1"/>
  <c r="H237" i="1"/>
  <c r="I237" i="1"/>
  <c r="J237" i="1"/>
  <c r="K237" i="1"/>
  <c r="M237" i="1"/>
  <c r="N237" i="1"/>
  <c r="O237" i="1"/>
  <c r="P237" i="1"/>
  <c r="Q237" i="1"/>
  <c r="T214" i="1"/>
  <c r="T217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U232" i="1"/>
  <c r="U223" i="1"/>
  <c r="U222" i="1"/>
  <c r="U214" i="1"/>
  <c r="U237" i="1"/>
  <c r="U236" i="1"/>
  <c r="U235" i="1"/>
  <c r="U234" i="1"/>
  <c r="U233" i="1"/>
  <c r="U231" i="1"/>
  <c r="U230" i="1"/>
  <c r="U229" i="1"/>
  <c r="U228" i="1"/>
  <c r="U227" i="1"/>
  <c r="U226" i="1"/>
  <c r="U225" i="1"/>
  <c r="U224" i="1"/>
  <c r="U221" i="1"/>
  <c r="U220" i="1"/>
  <c r="U219" i="1"/>
  <c r="U217" i="1"/>
  <c r="D91" i="2" l="1"/>
  <c r="T246" i="1"/>
  <c r="U246" i="1"/>
  <c r="U197" i="1"/>
  <c r="T164" i="1"/>
  <c r="U164" i="1"/>
  <c r="S164" i="1"/>
  <c r="U156" i="1"/>
  <c r="U152" i="1"/>
  <c r="U139" i="1"/>
  <c r="U136" i="1"/>
  <c r="U130" i="1"/>
  <c r="U121" i="1"/>
  <c r="U54" i="1"/>
  <c r="U46" i="1"/>
  <c r="U84" i="1"/>
  <c r="U24" i="1"/>
  <c r="U23" i="1" s="1"/>
  <c r="U45" i="1" l="1"/>
  <c r="D90" i="2"/>
  <c r="D89" i="2"/>
  <c r="T197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Q175" i="1"/>
  <c r="R175" i="1"/>
  <c r="S175" i="1"/>
  <c r="T84" i="1"/>
  <c r="T46" i="1"/>
  <c r="T136" i="1"/>
  <c r="T121" i="1"/>
  <c r="S121" i="1"/>
  <c r="T156" i="1"/>
  <c r="T152" i="1"/>
  <c r="T139" i="1"/>
  <c r="T130" i="1"/>
  <c r="T35" i="1"/>
  <c r="T24" i="1"/>
  <c r="D86" i="2"/>
  <c r="D87" i="2"/>
  <c r="D88" i="2"/>
  <c r="S152" i="1"/>
  <c r="R164" i="1"/>
  <c r="S84" i="1"/>
  <c r="R84" i="1"/>
  <c r="S156" i="1"/>
  <c r="S139" i="1"/>
  <c r="S130" i="1"/>
  <c r="S54" i="1"/>
  <c r="S35" i="1"/>
  <c r="S24" i="1"/>
  <c r="R156" i="1"/>
  <c r="R139" i="1"/>
  <c r="R136" i="1"/>
  <c r="R130" i="1"/>
  <c r="R121" i="1"/>
  <c r="R54" i="1"/>
  <c r="R46" i="1"/>
  <c r="R35" i="1"/>
  <c r="R24" i="1"/>
  <c r="S7" i="1"/>
  <c r="R7" i="1"/>
  <c r="S197" i="1"/>
  <c r="S246" i="1"/>
  <c r="R246" i="1"/>
  <c r="R197" i="1"/>
  <c r="D72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71" i="2"/>
  <c r="D65" i="2"/>
  <c r="D66" i="2"/>
  <c r="D67" i="2"/>
  <c r="D68" i="2"/>
  <c r="D69" i="2"/>
  <c r="D70" i="2"/>
  <c r="D73" i="2"/>
  <c r="D74" i="2"/>
  <c r="D75" i="2"/>
  <c r="D64" i="2"/>
  <c r="C46" i="1"/>
  <c r="L54" i="1"/>
  <c r="H54" i="1"/>
  <c r="G54" i="1"/>
  <c r="F54" i="1"/>
  <c r="J54" i="1"/>
  <c r="K54" i="1"/>
  <c r="I54" i="1"/>
  <c r="C54" i="1"/>
  <c r="D54" i="1"/>
  <c r="E54" i="1"/>
  <c r="B54" i="1"/>
  <c r="Q246" i="1"/>
  <c r="P246" i="1"/>
  <c r="O246" i="1"/>
  <c r="N246" i="1"/>
  <c r="M246" i="1"/>
  <c r="L246" i="1"/>
  <c r="K246" i="1"/>
  <c r="J246" i="1"/>
  <c r="I246" i="1"/>
  <c r="Q156" i="1"/>
  <c r="Q54" i="1"/>
  <c r="P54" i="1"/>
  <c r="O54" i="1"/>
  <c r="O47" i="1" s="1"/>
  <c r="N54" i="1"/>
  <c r="M54" i="1"/>
  <c r="Q197" i="1"/>
  <c r="Q164" i="1"/>
  <c r="Q139" i="1"/>
  <c r="Q136" i="1"/>
  <c r="Q130" i="1"/>
  <c r="Q121" i="1"/>
  <c r="Q84" i="1"/>
  <c r="Q46" i="1"/>
  <c r="Q35" i="1"/>
  <c r="Q24" i="1"/>
  <c r="Q16" i="1"/>
  <c r="Q8" i="1"/>
  <c r="O24" i="1"/>
  <c r="P24" i="1"/>
  <c r="P197" i="1"/>
  <c r="D85" i="2"/>
  <c r="D84" i="2"/>
  <c r="O139" i="1"/>
  <c r="O152" i="1"/>
  <c r="P152" i="1"/>
  <c r="P136" i="1"/>
  <c r="P121" i="1"/>
  <c r="P84" i="1"/>
  <c r="P46" i="1"/>
  <c r="P139" i="1"/>
  <c r="O121" i="1"/>
  <c r="O84" i="1"/>
  <c r="O46" i="1"/>
  <c r="O197" i="1"/>
  <c r="N197" i="1"/>
  <c r="P164" i="1"/>
  <c r="P156" i="1"/>
  <c r="P130" i="1"/>
  <c r="P35" i="1"/>
  <c r="P16" i="1"/>
  <c r="P8" i="1"/>
  <c r="O8" i="1"/>
  <c r="O16" i="1"/>
  <c r="O35" i="1"/>
  <c r="O156" i="1"/>
  <c r="N164" i="1"/>
  <c r="O164" i="1"/>
  <c r="O130" i="1"/>
  <c r="D76" i="2"/>
  <c r="D77" i="2"/>
  <c r="D78" i="2"/>
  <c r="D79" i="2"/>
  <c r="D80" i="2"/>
  <c r="D81" i="2"/>
  <c r="D82" i="2"/>
  <c r="D83" i="2"/>
  <c r="N8" i="1"/>
  <c r="M8" i="1"/>
  <c r="M130" i="1"/>
  <c r="N130" i="1"/>
  <c r="M139" i="1"/>
  <c r="N139" i="1"/>
  <c r="M121" i="1"/>
  <c r="N121" i="1"/>
  <c r="M114" i="1"/>
  <c r="M106" i="1"/>
  <c r="N106" i="1"/>
  <c r="M84" i="1"/>
  <c r="N84" i="1"/>
  <c r="N46" i="1"/>
  <c r="M46" i="1"/>
  <c r="N24" i="1"/>
  <c r="N156" i="1"/>
  <c r="N35" i="1"/>
  <c r="N16" i="1"/>
  <c r="N7" i="1" s="1"/>
  <c r="M197" i="1"/>
  <c r="L197" i="1"/>
  <c r="K197" i="1"/>
  <c r="J197" i="1"/>
  <c r="I197" i="1"/>
  <c r="H197" i="1"/>
  <c r="G197" i="1"/>
  <c r="F197" i="1"/>
  <c r="E197" i="1"/>
  <c r="D197" i="1"/>
  <c r="C197" i="1"/>
  <c r="B197" i="1"/>
  <c r="J169" i="1"/>
  <c r="I169" i="1"/>
  <c r="H169" i="1"/>
  <c r="G169" i="1"/>
  <c r="F169" i="1"/>
  <c r="E169" i="1"/>
  <c r="D169" i="1"/>
  <c r="C169" i="1"/>
  <c r="B169" i="1"/>
  <c r="M156" i="1"/>
  <c r="J156" i="1"/>
  <c r="I156" i="1"/>
  <c r="H156" i="1"/>
  <c r="G156" i="1"/>
  <c r="F156" i="1"/>
  <c r="E156" i="1"/>
  <c r="D156" i="1"/>
  <c r="C156" i="1"/>
  <c r="B156" i="1"/>
  <c r="L146" i="1"/>
  <c r="K146" i="1"/>
  <c r="J146" i="1"/>
  <c r="I146" i="1"/>
  <c r="H146" i="1"/>
  <c r="G146" i="1"/>
  <c r="F146" i="1"/>
  <c r="E146" i="1"/>
  <c r="D146" i="1"/>
  <c r="C146" i="1"/>
  <c r="B146" i="1"/>
  <c r="L139" i="1"/>
  <c r="K139" i="1"/>
  <c r="J139" i="1"/>
  <c r="I139" i="1"/>
  <c r="H139" i="1"/>
  <c r="G139" i="1"/>
  <c r="F139" i="1"/>
  <c r="E139" i="1"/>
  <c r="D139" i="1"/>
  <c r="C139" i="1"/>
  <c r="B139" i="1"/>
  <c r="L130" i="1"/>
  <c r="K130" i="1"/>
  <c r="J130" i="1"/>
  <c r="I130" i="1"/>
  <c r="H130" i="1"/>
  <c r="G130" i="1"/>
  <c r="E123" i="1"/>
  <c r="E121" i="1" s="1"/>
  <c r="C123" i="1"/>
  <c r="C121" i="1" s="1"/>
  <c r="L121" i="1"/>
  <c r="K121" i="1"/>
  <c r="J121" i="1"/>
  <c r="I121" i="1"/>
  <c r="H121" i="1"/>
  <c r="G121" i="1"/>
  <c r="F121" i="1"/>
  <c r="D121" i="1"/>
  <c r="B121" i="1"/>
  <c r="L114" i="1"/>
  <c r="K114" i="1"/>
  <c r="J114" i="1"/>
  <c r="I114" i="1"/>
  <c r="H114" i="1"/>
  <c r="G114" i="1"/>
  <c r="F114" i="1"/>
  <c r="E114" i="1"/>
  <c r="D114" i="1"/>
  <c r="C114" i="1"/>
  <c r="B114" i="1"/>
  <c r="L106" i="1"/>
  <c r="K106" i="1"/>
  <c r="J106" i="1"/>
  <c r="I106" i="1"/>
  <c r="H106" i="1"/>
  <c r="G106" i="1"/>
  <c r="F106" i="1"/>
  <c r="E106" i="1"/>
  <c r="D106" i="1"/>
  <c r="C106" i="1"/>
  <c r="B106" i="1"/>
  <c r="K97" i="1"/>
  <c r="J97" i="1"/>
  <c r="I97" i="1"/>
  <c r="H97" i="1"/>
  <c r="G97" i="1"/>
  <c r="F97" i="1"/>
  <c r="E97" i="1"/>
  <c r="D97" i="1"/>
  <c r="C97" i="1"/>
  <c r="B97" i="1"/>
  <c r="L84" i="1"/>
  <c r="K84" i="1"/>
  <c r="J84" i="1"/>
  <c r="I84" i="1"/>
  <c r="H84" i="1"/>
  <c r="G84" i="1"/>
  <c r="F84" i="1"/>
  <c r="E84" i="1"/>
  <c r="D84" i="1"/>
  <c r="C84" i="1"/>
  <c r="B84" i="1"/>
  <c r="F74" i="1"/>
  <c r="E74" i="1"/>
  <c r="D74" i="1"/>
  <c r="C74" i="1"/>
  <c r="B74" i="1"/>
  <c r="L65" i="1"/>
  <c r="K65" i="1"/>
  <c r="J65" i="1"/>
  <c r="I65" i="1"/>
  <c r="H65" i="1"/>
  <c r="G65" i="1"/>
  <c r="F65" i="1"/>
  <c r="E65" i="1"/>
  <c r="D65" i="1"/>
  <c r="C65" i="1"/>
  <c r="B65" i="1"/>
  <c r="L46" i="1"/>
  <c r="K46" i="1"/>
  <c r="J46" i="1"/>
  <c r="I46" i="1"/>
  <c r="H46" i="1"/>
  <c r="G46" i="1"/>
  <c r="F46" i="1"/>
  <c r="E46" i="1"/>
  <c r="D46" i="1"/>
  <c r="B46" i="1"/>
  <c r="M35" i="1"/>
  <c r="L35" i="1"/>
  <c r="L24" i="1"/>
  <c r="K35" i="1"/>
  <c r="J35" i="1"/>
  <c r="I35" i="1"/>
  <c r="H35" i="1"/>
  <c r="G35" i="1"/>
  <c r="F35" i="1"/>
  <c r="E35" i="1"/>
  <c r="D35" i="1"/>
  <c r="C35" i="1"/>
  <c r="B35" i="1"/>
  <c r="M24" i="1"/>
  <c r="K24" i="1"/>
  <c r="J24" i="1"/>
  <c r="I24" i="1"/>
  <c r="H24" i="1"/>
  <c r="G24" i="1"/>
  <c r="F24" i="1"/>
  <c r="F23" i="1" s="1"/>
  <c r="E24" i="1"/>
  <c r="D24" i="1"/>
  <c r="C24" i="1"/>
  <c r="B24" i="1"/>
  <c r="M16" i="1"/>
  <c r="L16" i="1"/>
  <c r="K16" i="1"/>
  <c r="J16" i="1"/>
  <c r="I16" i="1"/>
  <c r="H16" i="1"/>
  <c r="G16" i="1"/>
  <c r="F16" i="1"/>
  <c r="E16" i="1"/>
  <c r="D16" i="1"/>
  <c r="C16" i="1"/>
  <c r="B16" i="1"/>
  <c r="J14" i="1"/>
  <c r="J8" i="1" s="1"/>
  <c r="I14" i="1"/>
  <c r="I8" i="1" s="1"/>
  <c r="H14" i="1"/>
  <c r="H8" i="1" s="1"/>
  <c r="G14" i="1"/>
  <c r="G8" i="1" s="1"/>
  <c r="F14" i="1"/>
  <c r="F8" i="1" s="1"/>
  <c r="E14" i="1"/>
  <c r="E8" i="1" s="1"/>
  <c r="C14" i="1"/>
  <c r="C8" i="1" s="1"/>
  <c r="B14" i="1"/>
  <c r="B8" i="1" s="1"/>
  <c r="B7" i="1" s="1"/>
  <c r="L8" i="1"/>
  <c r="K8" i="1"/>
  <c r="D8" i="1"/>
  <c r="T54" i="1"/>
  <c r="K7" i="1" l="1"/>
  <c r="U177" i="1"/>
  <c r="G23" i="1"/>
  <c r="S45" i="1"/>
  <c r="Q45" i="1"/>
  <c r="H23" i="1"/>
  <c r="O45" i="1"/>
  <c r="P45" i="1"/>
  <c r="C45" i="1"/>
  <c r="K45" i="1"/>
  <c r="C23" i="1"/>
  <c r="D23" i="1"/>
  <c r="Q23" i="1"/>
  <c r="F7" i="1"/>
  <c r="D7" i="1"/>
  <c r="P7" i="1"/>
  <c r="O7" i="1"/>
  <c r="E7" i="1"/>
  <c r="E23" i="1"/>
  <c r="J23" i="1"/>
  <c r="O23" i="1"/>
  <c r="I23" i="1"/>
  <c r="T45" i="1"/>
  <c r="N23" i="1"/>
  <c r="M7" i="1"/>
  <c r="G32" i="2"/>
  <c r="T23" i="1"/>
  <c r="I45" i="1"/>
  <c r="L7" i="1"/>
  <c r="B23" i="1"/>
  <c r="I7" i="1"/>
  <c r="M45" i="1"/>
  <c r="G7" i="1"/>
  <c r="B45" i="1"/>
  <c r="H7" i="1"/>
  <c r="K23" i="1"/>
  <c r="E45" i="1"/>
  <c r="G33" i="2"/>
  <c r="R23" i="1"/>
  <c r="C7" i="1"/>
  <c r="J7" i="1"/>
  <c r="N45" i="1"/>
  <c r="P23" i="1"/>
  <c r="Q7" i="1"/>
  <c r="J45" i="1"/>
  <c r="R45" i="1"/>
  <c r="G45" i="1"/>
  <c r="F45" i="1"/>
  <c r="L23" i="1"/>
  <c r="D45" i="1"/>
  <c r="H45" i="1"/>
  <c r="L45" i="1"/>
  <c r="S23" i="1"/>
  <c r="K238" i="1" l="1"/>
  <c r="M238" i="1"/>
  <c r="T199" i="1"/>
  <c r="S199" i="1"/>
  <c r="U238" i="1"/>
  <c r="U199" i="1"/>
  <c r="E238" i="1"/>
  <c r="N238" i="1"/>
  <c r="T177" i="1"/>
  <c r="F238" i="1"/>
  <c r="J238" i="1"/>
  <c r="G238" i="1"/>
  <c r="O238" i="1"/>
  <c r="R238" i="1"/>
  <c r="Q238" i="1"/>
  <c r="C238" i="1"/>
  <c r="P238" i="1"/>
  <c r="I238" i="1"/>
  <c r="U198" i="1"/>
  <c r="M177" i="1"/>
  <c r="M198" i="1" s="1"/>
  <c r="B238" i="1"/>
  <c r="P177" i="1"/>
  <c r="P198" i="1" s="1"/>
  <c r="R177" i="1"/>
  <c r="Q177" i="1"/>
  <c r="Q198" i="1" s="1"/>
  <c r="B177" i="1"/>
  <c r="B198" i="1" s="1"/>
  <c r="K177" i="1"/>
  <c r="K198" i="1" s="1"/>
  <c r="E177" i="1"/>
  <c r="E198" i="1" s="1"/>
  <c r="J177" i="1"/>
  <c r="J198" i="1" s="1"/>
  <c r="I177" i="1"/>
  <c r="I198" i="1" s="1"/>
  <c r="G177" i="1"/>
  <c r="G198" i="1" s="1"/>
  <c r="C177" i="1"/>
  <c r="C198" i="1" s="1"/>
  <c r="N177" i="1"/>
  <c r="N198" i="1" s="1"/>
  <c r="O177" i="1"/>
  <c r="O198" i="1" s="1"/>
  <c r="H177" i="1"/>
  <c r="H198" i="1" s="1"/>
  <c r="S238" i="1"/>
  <c r="S177" i="1"/>
  <c r="D177" i="1"/>
  <c r="D198" i="1" s="1"/>
  <c r="F177" i="1"/>
  <c r="F198" i="1" s="1"/>
  <c r="L177" i="1"/>
  <c r="L198" i="1" s="1"/>
  <c r="T198" i="1"/>
  <c r="U252" i="1" l="1"/>
  <c r="T238" i="1"/>
  <c r="T252" i="1" s="1"/>
  <c r="L238" i="1"/>
  <c r="R198" i="1"/>
  <c r="S198" i="1"/>
  <c r="H238" i="1" l="1"/>
  <c r="D238" i="1"/>
</calcChain>
</file>

<file path=xl/sharedStrings.xml><?xml version="1.0" encoding="utf-8"?>
<sst xmlns="http://schemas.openxmlformats.org/spreadsheetml/2006/main" count="2047" uniqueCount="201">
  <si>
    <r>
      <t>STATI UNITI/</t>
    </r>
    <r>
      <rPr>
        <b/>
        <i/>
        <sz val="10"/>
        <rFont val="Trebuchet MS"/>
        <family val="2"/>
      </rPr>
      <t>USA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</si>
  <si>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</si>
  <si>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 xml:space="preserve"> - CHRYSLER</t>
  </si>
  <si>
    <t>200</t>
  </si>
  <si>
    <t>-</t>
  </si>
  <si>
    <t>BREEZE</t>
  </si>
  <si>
    <t>CIRRUS</t>
  </si>
  <si>
    <t>NEON</t>
  </si>
  <si>
    <t>PROWLER</t>
  </si>
  <si>
    <t>SEBRING</t>
  </si>
  <si>
    <t>DODGE AVENGER</t>
  </si>
  <si>
    <t>CALIBER</t>
  </si>
  <si>
    <t>STRATUS</t>
  </si>
  <si>
    <t>VIPER</t>
  </si>
  <si>
    <t>FORD MOTOR CO.</t>
  </si>
  <si>
    <t>- FORD DIVISION</t>
  </si>
  <si>
    <t>CONTOUR</t>
  </si>
  <si>
    <t>ESCORT</t>
  </si>
  <si>
    <t>FIVE HUNDRED</t>
  </si>
  <si>
    <t>FOCUS</t>
  </si>
  <si>
    <t>GT</t>
  </si>
  <si>
    <t>MUSTANG</t>
  </si>
  <si>
    <t>TAURUS</t>
  </si>
  <si>
    <t>THUNDERBIRD</t>
  </si>
  <si>
    <t xml:space="preserve"> - LINCOLN-MERCURY DIVISION</t>
  </si>
  <si>
    <t>CONTINENTAL</t>
  </si>
  <si>
    <t>LINCOLN  MKS</t>
  </si>
  <si>
    <t>LINCOLN TOWN CAR</t>
  </si>
  <si>
    <t>LINCOLN LS</t>
  </si>
  <si>
    <t>MYSTIQUE</t>
  </si>
  <si>
    <t>MONTEGO</t>
  </si>
  <si>
    <t>SABLE</t>
  </si>
  <si>
    <t>GENERAL MOTORS</t>
  </si>
  <si>
    <t>- BUICK DIVISION</t>
  </si>
  <si>
    <t>CENTURY</t>
  </si>
  <si>
    <t>LACROSSE</t>
  </si>
  <si>
    <t>LESABRE</t>
  </si>
  <si>
    <t>LUCERNE</t>
  </si>
  <si>
    <t>PARK AVE</t>
  </si>
  <si>
    <t>RIVIERA</t>
  </si>
  <si>
    <t>VERANO</t>
  </si>
  <si>
    <t>- CHEVROLET DIVISION</t>
  </si>
  <si>
    <t>SONIC</t>
  </si>
  <si>
    <t>CAPRICE</t>
  </si>
  <si>
    <t>CAVALIER</t>
  </si>
  <si>
    <t>COBALT</t>
  </si>
  <si>
    <t>CORVETTE</t>
  </si>
  <si>
    <t>CRUZE</t>
  </si>
  <si>
    <t>MALIBU</t>
  </si>
  <si>
    <t>VOLT</t>
  </si>
  <si>
    <t>- PONTIAC DIVISION</t>
  </si>
  <si>
    <t>BONNEVILLE</t>
  </si>
  <si>
    <t>GRAND AM</t>
  </si>
  <si>
    <t>GRAND PRIX</t>
  </si>
  <si>
    <t>G5</t>
  </si>
  <si>
    <t>G6</t>
  </si>
  <si>
    <t>PURSUIT</t>
  </si>
  <si>
    <t>SOLSTICE</t>
  </si>
  <si>
    <t>SUNFIRE</t>
  </si>
  <si>
    <t>- OLDSMOBILE DIVISION</t>
  </si>
  <si>
    <t>ACHIEVA</t>
  </si>
  <si>
    <t>ALERO</t>
  </si>
  <si>
    <t>AURORA</t>
  </si>
  <si>
    <t>CIERA</t>
  </si>
  <si>
    <t>CUTLASS</t>
  </si>
  <si>
    <t>INTRIGUE</t>
  </si>
  <si>
    <t>OLDSMOBILE 88</t>
  </si>
  <si>
    <t>OLDSMOBILE 98</t>
  </si>
  <si>
    <t>SUPREME</t>
  </si>
  <si>
    <t>- CADILLAC DIVISION</t>
  </si>
  <si>
    <t>BROUGHAM/FLEETWOOD</t>
  </si>
  <si>
    <t>CTS</t>
  </si>
  <si>
    <t>DTS</t>
  </si>
  <si>
    <t>DEVILLE/FLEETWOOD</t>
  </si>
  <si>
    <t>ELDORADO</t>
  </si>
  <si>
    <t>SEVILLE</t>
  </si>
  <si>
    <t>STS</t>
  </si>
  <si>
    <t>XLR</t>
  </si>
  <si>
    <t>- SATURN</t>
  </si>
  <si>
    <t>SATURN AURA</t>
  </si>
  <si>
    <t>SATURN ION</t>
  </si>
  <si>
    <t>SATURN LS</t>
  </si>
  <si>
    <t>SATURN</t>
  </si>
  <si>
    <t>SATURN SKY</t>
  </si>
  <si>
    <t>- TOYOTA CAVALIER</t>
  </si>
  <si>
    <t>-OPEL GT/AMPERA</t>
  </si>
  <si>
    <t>AUTOALLIANCE</t>
  </si>
  <si>
    <t>FORD PROBE</t>
  </si>
  <si>
    <t>FORD MUSTANG</t>
  </si>
  <si>
    <t>MAZDA MX6</t>
  </si>
  <si>
    <t>MERCURY COUGAR</t>
  </si>
  <si>
    <t>MITSUBISHI</t>
  </si>
  <si>
    <t>CHRYSLER SEBRING</t>
  </si>
  <si>
    <t>DODGE STRATUS</t>
  </si>
  <si>
    <t>MITSUBISHI ECLIPSE</t>
  </si>
  <si>
    <t>MITSUBISHI GALANT</t>
  </si>
  <si>
    <t>HONDA</t>
  </si>
  <si>
    <t>ACCORD</t>
  </si>
  <si>
    <t>ACURA TL</t>
  </si>
  <si>
    <t>CIVIC</t>
  </si>
  <si>
    <t xml:space="preserve">HYUNDAI </t>
  </si>
  <si>
    <t>HYUNDAI ELANTRA</t>
  </si>
  <si>
    <t>HYUNDAI SONATA</t>
  </si>
  <si>
    <t>KIA - Optima</t>
  </si>
  <si>
    <t>NISSAN</t>
  </si>
  <si>
    <t>200 SX</t>
  </si>
  <si>
    <t>ALTIMA</t>
  </si>
  <si>
    <t>MAXIMA</t>
  </si>
  <si>
    <t>NUMMI</t>
  </si>
  <si>
    <t>CHEVROLET PRIZM</t>
  </si>
  <si>
    <t>PONTIAC VIBE</t>
  </si>
  <si>
    <t>TOYOTA COROLLA</t>
  </si>
  <si>
    <t>TOYOTA VOLTZ</t>
  </si>
  <si>
    <t>TOYOTA</t>
  </si>
  <si>
    <t>AVALON</t>
  </si>
  <si>
    <t>CAMRY</t>
  </si>
  <si>
    <t>CAMRY HYBRID</t>
  </si>
  <si>
    <t>SOLARA</t>
  </si>
  <si>
    <t>COROLLA</t>
  </si>
  <si>
    <t>BMW</t>
  </si>
  <si>
    <t>Z3</t>
  </si>
  <si>
    <t>Z4</t>
  </si>
  <si>
    <t>VOLKSWAGEN</t>
  </si>
  <si>
    <t>TOTALE (A)</t>
  </si>
  <si>
    <t xml:space="preserve">LIGHT TRUCK </t>
  </si>
  <si>
    <t>FORD</t>
  </si>
  <si>
    <t>HYUNDAI</t>
  </si>
  <si>
    <t>KIA</t>
  </si>
  <si>
    <t>MERCEDES</t>
  </si>
  <si>
    <t>SUBARU</t>
  </si>
  <si>
    <t xml:space="preserve">ALTRI </t>
  </si>
  <si>
    <t>TOTALE (B)</t>
  </si>
  <si>
    <t>TOT. VEICOLI LEGGERI (A+B)</t>
  </si>
  <si>
    <r>
      <t>AUTOCARRI</t>
    </r>
    <r>
      <rPr>
        <b/>
        <i/>
        <sz val="10"/>
        <rFont val="Trebuchet MS"/>
        <family val="2"/>
      </rPr>
      <t xml:space="preserve"> / TRUCK </t>
    </r>
  </si>
  <si>
    <t>TOTALE ( C)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</si>
  <si>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</si>
  <si>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ALTRI</t>
  </si>
  <si>
    <t>TOTALE (A+B+C)</t>
  </si>
  <si>
    <t>C-MAX</t>
  </si>
  <si>
    <t>ATS</t>
  </si>
  <si>
    <t>ACURA ILX</t>
  </si>
  <si>
    <t>LEAF</t>
  </si>
  <si>
    <t>SENTRA</t>
  </si>
  <si>
    <t xml:space="preserve">SUBARU </t>
  </si>
  <si>
    <t>VOLKSWAGEN (Passat)</t>
  </si>
  <si>
    <t>DODGE DART</t>
  </si>
  <si>
    <t>- DODGE</t>
  </si>
  <si>
    <t>LANCIA FLAVIA</t>
  </si>
  <si>
    <t>FREIGHTLINER</t>
  </si>
  <si>
    <t>INTERNATIONAL</t>
  </si>
  <si>
    <t>KENWORTH</t>
  </si>
  <si>
    <t>MACK</t>
  </si>
  <si>
    <t>PETERBILT</t>
  </si>
  <si>
    <t>VOLVO TRUCK</t>
  </si>
  <si>
    <t>PRODUZIONE (migliaia di autoveicoli)</t>
  </si>
  <si>
    <t>PRODUCTION (000's)</t>
  </si>
  <si>
    <t>Anno</t>
  </si>
  <si>
    <t>Autovetture</t>
  </si>
  <si>
    <t>Veicoli industriali</t>
  </si>
  <si>
    <t>Totale</t>
  </si>
  <si>
    <t>Year</t>
  </si>
  <si>
    <t>Pass. Cars</t>
  </si>
  <si>
    <t>Commercial Vehicles</t>
  </si>
  <si>
    <t>Total</t>
  </si>
  <si>
    <t>1939-45</t>
  </si>
  <si>
    <t>. . .</t>
  </si>
  <si>
    <t>HINO</t>
  </si>
  <si>
    <t>ELR</t>
  </si>
  <si>
    <t>LEGACY</t>
  </si>
  <si>
    <t>TOYOTA CAMRY</t>
  </si>
  <si>
    <t>FORD FUSION</t>
  </si>
  <si>
    <t>IMPALA</t>
  </si>
  <si>
    <t>MAZDA 6/626</t>
  </si>
  <si>
    <t>ACURA TLX</t>
  </si>
  <si>
    <t>MERCEDES C-CLASS</t>
  </si>
  <si>
    <t>MERCEDS-BENZ</t>
  </si>
  <si>
    <t>TESLA</t>
  </si>
  <si>
    <t>MODEL S</t>
  </si>
  <si>
    <t>FUSION</t>
  </si>
  <si>
    <t>LINCOLN  CONTINENTAL</t>
  </si>
  <si>
    <t>CAMARO</t>
  </si>
  <si>
    <t>LEXUS ES</t>
  </si>
  <si>
    <r>
      <t xml:space="preserve">EXPORT PER TIPO VEICOLO / </t>
    </r>
    <r>
      <rPr>
        <b/>
        <i/>
        <sz val="10"/>
        <rFont val="Trebuchet MS"/>
        <family val="2"/>
      </rPr>
      <t>EXPORTS BY TYPE OF VEHICLE</t>
    </r>
  </si>
  <si>
    <t>Autovetture/Cars</t>
  </si>
  <si>
    <t>Autocarri/Trucks</t>
  </si>
  <si>
    <t>Autobus/Autobus</t>
  </si>
  <si>
    <t>TOTALE/Total</t>
  </si>
  <si>
    <t>Fonte: US Department of Commerce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</si>
  <si>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</si>
  <si>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FCA</t>
  </si>
  <si>
    <t>Fonte: Da/From 1966 dati WARD'S AUTOMOTIVE</t>
  </si>
  <si>
    <t>CT6</t>
  </si>
  <si>
    <t>ACURA NSX</t>
  </si>
  <si>
    <t>IMPREZA</t>
  </si>
  <si>
    <t>MODEL 3</t>
  </si>
  <si>
    <t>INSIGHT</t>
  </si>
  <si>
    <t>VOLVO (60)</t>
  </si>
  <si>
    <t>CT5</t>
  </si>
  <si>
    <t>VOLVO</t>
  </si>
  <si>
    <t>ISUZU (SPARTAN)</t>
  </si>
  <si>
    <t>ALTRI  (AM)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</si>
</sst>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3" formatCode="_-* #,##0.00_-;\-* #,##0.00_-;_-* &quot;-&quot;??_-;_-@_-"/>
    <numFmt numFmtId="164" formatCode="_-* #,##0\ _€_-;\-* #,##0\ _€_-;_-* &quot;-&quot;\ _€_-;_-@_-"/>
    <numFmt numFmtId="165" formatCode="0_ ;\-0\ "/>
    <numFmt numFmtId="166" formatCode="#,##0_ ;\-#,##0\ "/>
    <numFmt numFmtId="167" formatCode="#,##0_ ;[Red]\-#,##0\ "/>
    <numFmt numFmtId="168" formatCode="#,###,##0"/>
    <numFmt numFmtId="169" formatCode="_-* #,##0.00\ _F_-;\-* #,##0.00\ _F_-;_-* &quot;-&quot;??\ _F_-;_-@_-"/>
    <numFmt numFmtId="170" formatCode="#,##0.0_);\(#,##0.0\)"/>
    <numFmt numFmtId="171" formatCode="_-* #,##0.0_-;\-* #,##0.0_-;_-* &quot;-&quot;_-;_-@_-"/>
    <numFmt numFmtId="172" formatCode="0.0"/>
    <numFmt numFmtId="173" formatCode="_-* #,##0_-;\-* #,##0_-;_-* &quot;-&quot;??_-;_-@_-"/>
  </numFmts>
  <fonts count="28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sz val="10"/>
      <name val="Courier"/>
      <family val="3"/>
    </font>
    <font>
      <b/>
      <i/>
      <sz val="9"/>
      <name val="Trebuchet MS"/>
      <family val="2"/>
    </font>
    <font>
      <sz val="10"/>
      <name val="MS Sans Serif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9"/>
      <color indexed="10"/>
      <name val="Trebuchet MS"/>
      <family val="2"/>
    </font>
    <font>
      <sz val="11"/>
      <color indexed="8"/>
      <name val="Trebuchet MS"/>
      <family val="2"/>
    </font>
    <font>
      <sz val="11"/>
      <color indexed="9"/>
      <name val="Trebuchet MS"/>
      <family val="2"/>
    </font>
    <font>
      <sz val="8"/>
      <name val="Calibri"/>
      <family val="2"/>
    </font>
    <font>
      <sz val="11"/>
      <name val="Trebuchet MS"/>
      <family val="2"/>
    </font>
    <font>
      <sz val="11"/>
      <color indexed="8"/>
      <name val="Trebuchet MS"/>
      <family val="2"/>
    </font>
    <font>
      <sz val="9"/>
      <color indexed="9"/>
      <name val="Trebuchet MS"/>
      <family val="2"/>
    </font>
    <font>
      <sz val="8"/>
      <color indexed="10"/>
      <name val="Trebuchet MS"/>
      <family val="2"/>
    </font>
    <font>
      <i/>
      <sz val="8"/>
      <name val="Trebuchet MS"/>
      <family val="2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8" fontId="14" fillId="2" borderId="0" applyNumberFormat="0" applyBorder="0">
      <alignment horizontal="right"/>
      <protection locked="0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5" fillId="0" borderId="0" applyFont="0" applyFill="0" applyBorder="0" applyAlignment="0" applyProtection="0"/>
    <xf numFmtId="169" fontId="16" fillId="0" borderId="0" applyFont="0" applyFill="0" applyBorder="0" applyAlignment="0" applyProtection="0"/>
    <xf numFmtId="0" fontId="12" fillId="0" borderId="0"/>
    <xf numFmtId="0" fontId="1" fillId="0" borderId="0"/>
    <xf numFmtId="0" fontId="16" fillId="0" borderId="0"/>
    <xf numFmtId="0" fontId="15" fillId="0" borderId="0"/>
    <xf numFmtId="0" fontId="15" fillId="0" borderId="0"/>
    <xf numFmtId="0" fontId="10" fillId="0" borderId="0"/>
    <xf numFmtId="168" fontId="14" fillId="2" borderId="0" applyNumberFormat="0" applyBorder="0">
      <alignment horizontal="left"/>
      <protection locked="0"/>
    </xf>
    <xf numFmtId="43" fontId="27" fillId="0" borderId="0" applyFont="0" applyFill="0" applyBorder="0" applyAlignment="0" applyProtection="0"/>
  </cellStyleXfs>
  <cellXfs count="171">
    <xf numFmtId="0" fontId="0" fillId="0" borderId="0" xfId="0"/>
    <xf numFmtId="0" fontId="2" fillId="0" borderId="0" xfId="7" applyFont="1"/>
    <xf numFmtId="0" fontId="4" fillId="0" borderId="0" xfId="7" applyFont="1"/>
    <xf numFmtId="0" fontId="6" fillId="0" borderId="0" xfId="7" applyFont="1"/>
    <xf numFmtId="0" fontId="2" fillId="0" borderId="1" xfId="7" applyFont="1" applyBorder="1"/>
    <xf numFmtId="166" fontId="7" fillId="0" borderId="1" xfId="7" applyNumberFormat="1" applyFont="1" applyFill="1" applyBorder="1"/>
    <xf numFmtId="166" fontId="6" fillId="0" borderId="1" xfId="2" applyNumberFormat="1" applyFont="1" applyBorder="1"/>
    <xf numFmtId="166" fontId="6" fillId="0" borderId="1" xfId="7" applyNumberFormat="1" applyFont="1" applyBorder="1"/>
    <xf numFmtId="166" fontId="4" fillId="0" borderId="1" xfId="7" applyNumberFormat="1" applyFont="1" applyBorder="1"/>
    <xf numFmtId="166" fontId="4" fillId="3" borderId="1" xfId="7" applyNumberFormat="1" applyFont="1" applyFill="1" applyBorder="1"/>
    <xf numFmtId="0" fontId="7" fillId="0" borderId="2" xfId="7" applyFont="1" applyFill="1" applyBorder="1" applyAlignment="1">
      <alignment horizontal="left"/>
    </xf>
    <xf numFmtId="166" fontId="7" fillId="0" borderId="2" xfId="7" applyNumberFormat="1" applyFont="1" applyFill="1" applyBorder="1"/>
    <xf numFmtId="166" fontId="7" fillId="0" borderId="2" xfId="2" applyNumberFormat="1" applyFont="1" applyFill="1" applyBorder="1" applyAlignment="1">
      <alignment horizontal="right"/>
    </xf>
    <xf numFmtId="166" fontId="7" fillId="3" borderId="2" xfId="2" applyNumberFormat="1" applyFont="1" applyFill="1" applyBorder="1" applyAlignment="1">
      <alignment horizontal="right"/>
    </xf>
    <xf numFmtId="166" fontId="7" fillId="0" borderId="2" xfId="2" applyNumberFormat="1" applyFont="1" applyFill="1" applyBorder="1"/>
    <xf numFmtId="41" fontId="9" fillId="0" borderId="2" xfId="2" quotePrefix="1" applyFont="1" applyFill="1" applyBorder="1" applyAlignment="1">
      <alignment horizontal="left"/>
    </xf>
    <xf numFmtId="166" fontId="6" fillId="0" borderId="2" xfId="2" applyNumberFormat="1" applyFont="1" applyFill="1" applyBorder="1" applyAlignment="1">
      <alignment horizontal="right"/>
    </xf>
    <xf numFmtId="41" fontId="9" fillId="0" borderId="2" xfId="2" applyFont="1" applyFill="1" applyBorder="1" applyAlignment="1">
      <alignment horizontal="left"/>
    </xf>
    <xf numFmtId="166" fontId="6" fillId="0" borderId="2" xfId="7" applyNumberFormat="1" applyFont="1" applyFill="1" applyBorder="1" applyAlignment="1">
      <alignment horizontal="right"/>
    </xf>
    <xf numFmtId="166" fontId="6" fillId="0" borderId="2" xfId="7" applyNumberFormat="1" applyFont="1" applyFill="1" applyBorder="1"/>
    <xf numFmtId="166" fontId="6" fillId="3" borderId="2" xfId="7" applyNumberFormat="1" applyFont="1" applyFill="1" applyBorder="1"/>
    <xf numFmtId="166" fontId="6" fillId="3" borderId="2" xfId="7" applyNumberFormat="1" applyFont="1" applyFill="1" applyBorder="1" applyAlignment="1">
      <alignment horizontal="right"/>
    </xf>
    <xf numFmtId="166" fontId="6" fillId="0" borderId="2" xfId="2" applyNumberFormat="1" applyFont="1" applyFill="1" applyBorder="1"/>
    <xf numFmtId="41" fontId="7" fillId="0" borderId="2" xfId="2" applyFont="1" applyFill="1" applyBorder="1" applyAlignment="1">
      <alignment horizontal="left"/>
    </xf>
    <xf numFmtId="41" fontId="9" fillId="0" borderId="2" xfId="2" applyFont="1" applyBorder="1"/>
    <xf numFmtId="166" fontId="6" fillId="0" borderId="2" xfId="2" applyNumberFormat="1" applyFont="1" applyBorder="1" applyAlignment="1">
      <alignment horizontal="right"/>
    </xf>
    <xf numFmtId="166" fontId="6" fillId="0" borderId="2" xfId="7" applyNumberFormat="1" applyFont="1" applyBorder="1"/>
    <xf numFmtId="166" fontId="4" fillId="0" borderId="2" xfId="7" applyNumberFormat="1" applyFont="1" applyBorder="1" applyAlignment="1">
      <alignment horizontal="right"/>
    </xf>
    <xf numFmtId="166" fontId="4" fillId="3" borderId="2" xfId="7" applyNumberFormat="1" applyFont="1" applyFill="1" applyBorder="1" applyAlignment="1">
      <alignment horizontal="right"/>
    </xf>
    <xf numFmtId="166" fontId="6" fillId="0" borderId="2" xfId="7" applyNumberFormat="1" applyFont="1" applyBorder="1" applyAlignment="1">
      <alignment horizontal="right"/>
    </xf>
    <xf numFmtId="166" fontId="6" fillId="0" borderId="2" xfId="2" applyNumberFormat="1" applyFont="1" applyBorder="1"/>
    <xf numFmtId="166" fontId="4" fillId="0" borderId="2" xfId="7" applyNumberFormat="1" applyFont="1" applyBorder="1"/>
    <xf numFmtId="166" fontId="4" fillId="3" borderId="2" xfId="7" applyNumberFormat="1" applyFont="1" applyFill="1" applyBorder="1"/>
    <xf numFmtId="41" fontId="7" fillId="0" borderId="2" xfId="2" applyFont="1" applyBorder="1"/>
    <xf numFmtId="166" fontId="7" fillId="0" borderId="2" xfId="2" applyNumberFormat="1" applyFont="1" applyBorder="1" applyAlignment="1">
      <alignment horizontal="right"/>
    </xf>
    <xf numFmtId="41" fontId="8" fillId="0" borderId="2" xfId="2" quotePrefix="1" applyFont="1" applyBorder="1"/>
    <xf numFmtId="0" fontId="8" fillId="0" borderId="2" xfId="7" quotePrefix="1" applyFont="1" applyBorder="1"/>
    <xf numFmtId="166" fontId="7" fillId="0" borderId="2" xfId="7" applyNumberFormat="1" applyFont="1" applyBorder="1" applyAlignment="1">
      <alignment horizontal="right"/>
    </xf>
    <xf numFmtId="166" fontId="7" fillId="3" borderId="2" xfId="7" applyNumberFormat="1" applyFont="1" applyFill="1" applyBorder="1" applyAlignment="1">
      <alignment horizontal="right"/>
    </xf>
    <xf numFmtId="0" fontId="9" fillId="0" borderId="2" xfId="7" applyFont="1" applyBorder="1"/>
    <xf numFmtId="41" fontId="9" fillId="0" borderId="2" xfId="7" applyNumberFormat="1" applyFont="1" applyBorder="1"/>
    <xf numFmtId="41" fontId="9" fillId="0" borderId="2" xfId="2" applyNumberFormat="1" applyFont="1" applyBorder="1"/>
    <xf numFmtId="166" fontId="7" fillId="0" borderId="2" xfId="7" applyNumberFormat="1" applyFont="1" applyBorder="1"/>
    <xf numFmtId="166" fontId="7" fillId="3" borderId="2" xfId="7" applyNumberFormat="1" applyFont="1" applyFill="1" applyBorder="1"/>
    <xf numFmtId="0" fontId="7" fillId="0" borderId="0" xfId="7" applyFont="1"/>
    <xf numFmtId="41" fontId="9" fillId="3" borderId="2" xfId="2" applyFont="1" applyFill="1" applyBorder="1"/>
    <xf numFmtId="41" fontId="9" fillId="3" borderId="2" xfId="2" applyFont="1" applyFill="1" applyBorder="1" applyAlignment="1">
      <alignment horizontal="right"/>
    </xf>
    <xf numFmtId="166" fontId="7" fillId="0" borderId="2" xfId="2" applyNumberFormat="1" applyFont="1" applyBorder="1"/>
    <xf numFmtId="41" fontId="7" fillId="4" borderId="3" xfId="2" applyFont="1" applyFill="1" applyBorder="1"/>
    <xf numFmtId="166" fontId="7" fillId="4" borderId="3" xfId="2" applyNumberFormat="1" applyFont="1" applyFill="1" applyBorder="1" applyAlignment="1">
      <alignment horizontal="right"/>
    </xf>
    <xf numFmtId="0" fontId="2" fillId="0" borderId="2" xfId="7" applyFont="1" applyBorder="1"/>
    <xf numFmtId="0" fontId="6" fillId="0" borderId="2" xfId="7" applyFont="1" applyBorder="1"/>
    <xf numFmtId="41" fontId="6" fillId="0" borderId="2" xfId="7" applyNumberFormat="1" applyFont="1" applyFill="1" applyBorder="1"/>
    <xf numFmtId="41" fontId="6" fillId="0" borderId="2" xfId="7" applyNumberFormat="1" applyFont="1" applyBorder="1" applyAlignment="1">
      <alignment horizontal="right"/>
    </xf>
    <xf numFmtId="41" fontId="6" fillId="0" borderId="2" xfId="2" applyFont="1" applyBorder="1"/>
    <xf numFmtId="41" fontId="6" fillId="0" borderId="2" xfId="11" applyNumberFormat="1" applyFont="1" applyBorder="1" applyAlignment="1">
      <alignment horizontal="right"/>
    </xf>
    <xf numFmtId="41" fontId="6" fillId="3" borderId="2" xfId="11" applyNumberFormat="1" applyFont="1" applyFill="1" applyBorder="1" applyAlignment="1">
      <alignment horizontal="right"/>
    </xf>
    <xf numFmtId="0" fontId="6" fillId="0" borderId="2" xfId="7" applyFont="1" applyFill="1" applyBorder="1" applyAlignment="1">
      <alignment horizontal="left"/>
    </xf>
    <xf numFmtId="41" fontId="6" fillId="0" borderId="2" xfId="7" applyNumberFormat="1" applyFont="1" applyFill="1" applyBorder="1" applyAlignment="1">
      <alignment horizontal="right"/>
    </xf>
    <xf numFmtId="0" fontId="2" fillId="0" borderId="2" xfId="7" applyFont="1" applyFill="1" applyBorder="1" applyAlignment="1">
      <alignment horizontal="left"/>
    </xf>
    <xf numFmtId="3" fontId="7" fillId="0" borderId="2" xfId="7" applyNumberFormat="1" applyFont="1" applyFill="1" applyBorder="1"/>
    <xf numFmtId="0" fontId="6" fillId="0" borderId="2" xfId="7" applyFont="1" applyFill="1" applyBorder="1"/>
    <xf numFmtId="41" fontId="6" fillId="0" borderId="2" xfId="2" applyNumberFormat="1" applyFont="1" applyBorder="1" applyAlignment="1">
      <alignment horizontal="right"/>
    </xf>
    <xf numFmtId="167" fontId="6" fillId="3" borderId="2" xfId="6" applyNumberFormat="1" applyFont="1" applyFill="1" applyBorder="1"/>
    <xf numFmtId="167" fontId="6" fillId="3" borderId="2" xfId="6" applyNumberFormat="1" applyFont="1" applyFill="1" applyBorder="1" applyAlignment="1">
      <alignment horizontal="right"/>
    </xf>
    <xf numFmtId="41" fontId="6" fillId="0" borderId="2" xfId="2" applyNumberFormat="1" applyFont="1" applyFill="1" applyBorder="1"/>
    <xf numFmtId="41" fontId="6" fillId="0" borderId="2" xfId="2" applyFont="1" applyFill="1" applyBorder="1"/>
    <xf numFmtId="41" fontId="6" fillId="3" borderId="2" xfId="2" applyNumberFormat="1" applyFont="1" applyFill="1" applyBorder="1"/>
    <xf numFmtId="0" fontId="13" fillId="0" borderId="0" xfId="7" applyFont="1" applyAlignment="1">
      <alignment horizontal="right"/>
    </xf>
    <xf numFmtId="0" fontId="17" fillId="0" borderId="0" xfId="7" applyFont="1"/>
    <xf numFmtId="166" fontId="4" fillId="0" borderId="0" xfId="7" applyNumberFormat="1" applyFont="1"/>
    <xf numFmtId="41" fontId="6" fillId="0" borderId="2" xfId="7" applyNumberFormat="1" applyFont="1" applyBorder="1"/>
    <xf numFmtId="0" fontId="7" fillId="5" borderId="3" xfId="7" applyFont="1" applyFill="1" applyBorder="1" applyAlignment="1">
      <alignment horizontal="left"/>
    </xf>
    <xf numFmtId="165" fontId="7" fillId="5" borderId="3" xfId="7" applyNumberFormat="1" applyFont="1" applyFill="1" applyBorder="1" applyAlignment="1">
      <alignment horizontal="right"/>
    </xf>
    <xf numFmtId="0" fontId="7" fillId="5" borderId="3" xfId="7" applyFont="1" applyFill="1" applyBorder="1"/>
    <xf numFmtId="0" fontId="2" fillId="0" borderId="0" xfId="7" applyFont="1" applyAlignment="1">
      <alignment horizontal="left"/>
    </xf>
    <xf numFmtId="0" fontId="18" fillId="0" borderId="0" xfId="0" applyFont="1"/>
    <xf numFmtId="0" fontId="5" fillId="0" borderId="0" xfId="7" applyFont="1" applyAlignment="1">
      <alignment horizontal="left"/>
    </xf>
    <xf numFmtId="0" fontId="4" fillId="0" borderId="0" xfId="7" applyFont="1" applyAlignment="1">
      <alignment horizontal="left"/>
    </xf>
    <xf numFmtId="0" fontId="7" fillId="5" borderId="1" xfId="7" applyFont="1" applyFill="1" applyBorder="1" applyAlignment="1">
      <alignment horizontal="right"/>
    </xf>
    <xf numFmtId="0" fontId="11" fillId="5" borderId="4" xfId="7" applyFont="1" applyFill="1" applyBorder="1" applyAlignment="1">
      <alignment horizontal="right"/>
    </xf>
    <xf numFmtId="170" fontId="6" fillId="0" borderId="1" xfId="7" applyNumberFormat="1" applyFont="1" applyBorder="1" applyProtection="1"/>
    <xf numFmtId="170" fontId="6" fillId="0" borderId="2" xfId="7" applyNumberFormat="1" applyFont="1" applyBorder="1" applyAlignment="1" applyProtection="1">
      <alignment horizontal="right"/>
    </xf>
    <xf numFmtId="170" fontId="6" fillId="0" borderId="2" xfId="7" applyNumberFormat="1" applyFont="1" applyBorder="1" applyProtection="1"/>
    <xf numFmtId="170" fontId="6" fillId="0" borderId="0" xfId="7" applyNumberFormat="1" applyFont="1" applyFill="1" applyBorder="1" applyProtection="1"/>
    <xf numFmtId="0" fontId="18" fillId="0" borderId="0" xfId="0" applyFont="1" applyBorder="1"/>
    <xf numFmtId="171" fontId="6" fillId="0" borderId="2" xfId="2" applyNumberFormat="1" applyFont="1" applyBorder="1"/>
    <xf numFmtId="171" fontId="6" fillId="0" borderId="5" xfId="2" applyNumberFormat="1" applyFont="1" applyBorder="1"/>
    <xf numFmtId="171" fontId="6" fillId="0" borderId="6" xfId="2" applyNumberFormat="1" applyFont="1" applyBorder="1"/>
    <xf numFmtId="171" fontId="6" fillId="0" borderId="0" xfId="2" applyNumberFormat="1" applyFont="1" applyBorder="1"/>
    <xf numFmtId="171" fontId="6" fillId="3" borderId="2" xfId="2" applyNumberFormat="1" applyFont="1" applyFill="1" applyBorder="1"/>
    <xf numFmtId="171" fontId="6" fillId="0" borderId="4" xfId="2" applyNumberFormat="1" applyFont="1" applyBorder="1"/>
    <xf numFmtId="41" fontId="9" fillId="0" borderId="2" xfId="2" quotePrefix="1" applyFont="1" applyBorder="1"/>
    <xf numFmtId="0" fontId="19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1" fontId="23" fillId="0" borderId="0" xfId="0" applyNumberFormat="1" applyFont="1"/>
    <xf numFmtId="172" fontId="23" fillId="0" borderId="0" xfId="0" applyNumberFormat="1" applyFont="1"/>
    <xf numFmtId="41" fontId="6" fillId="0" borderId="2" xfId="11" applyNumberFormat="1" applyFont="1" applyFill="1" applyBorder="1" applyAlignment="1">
      <alignment horizontal="right"/>
    </xf>
    <xf numFmtId="0" fontId="7" fillId="5" borderId="3" xfId="7" applyFont="1" applyFill="1" applyBorder="1" applyAlignment="1">
      <alignment horizontal="center"/>
    </xf>
    <xf numFmtId="0" fontId="7" fillId="5" borderId="7" xfId="7" applyFont="1" applyFill="1" applyBorder="1" applyAlignment="1">
      <alignment horizontal="center"/>
    </xf>
    <xf numFmtId="3" fontId="6" fillId="0" borderId="3" xfId="7" applyNumberFormat="1" applyFont="1" applyBorder="1"/>
    <xf numFmtId="166" fontId="6" fillId="0" borderId="3" xfId="2" applyNumberFormat="1" applyFont="1" applyBorder="1" applyAlignment="1">
      <alignment horizontal="right"/>
    </xf>
    <xf numFmtId="3" fontId="7" fillId="0" borderId="3" xfId="2" applyNumberFormat="1" applyFont="1" applyBorder="1" applyAlignment="1">
      <alignment horizontal="right"/>
    </xf>
    <xf numFmtId="166" fontId="7" fillId="0" borderId="3" xfId="2" applyNumberFormat="1" applyFont="1" applyBorder="1" applyAlignment="1">
      <alignment horizontal="right"/>
    </xf>
    <xf numFmtId="166" fontId="9" fillId="0" borderId="2" xfId="2" applyNumberFormat="1" applyFont="1" applyFill="1" applyBorder="1" applyAlignment="1">
      <alignment horizontal="right"/>
    </xf>
    <xf numFmtId="166" fontId="9" fillId="3" borderId="2" xfId="2" applyNumberFormat="1" applyFont="1" applyFill="1" applyBorder="1" applyAlignment="1">
      <alignment horizontal="right"/>
    </xf>
    <xf numFmtId="0" fontId="9" fillId="0" borderId="0" xfId="7" applyFont="1"/>
    <xf numFmtId="166" fontId="9" fillId="0" borderId="2" xfId="7" applyNumberFormat="1" applyFont="1" applyFill="1" applyBorder="1" applyAlignment="1">
      <alignment horizontal="right"/>
    </xf>
    <xf numFmtId="166" fontId="9" fillId="0" borderId="2" xfId="7" applyNumberFormat="1" applyFont="1" applyFill="1" applyBorder="1"/>
    <xf numFmtId="166" fontId="9" fillId="3" borderId="2" xfId="7" applyNumberFormat="1" applyFont="1" applyFill="1" applyBorder="1"/>
    <xf numFmtId="166" fontId="9" fillId="3" borderId="2" xfId="7" applyNumberFormat="1" applyFont="1" applyFill="1" applyBorder="1" applyAlignment="1">
      <alignment horizontal="right"/>
    </xf>
    <xf numFmtId="166" fontId="9" fillId="0" borderId="2" xfId="2" applyNumberFormat="1" applyFont="1" applyFill="1" applyBorder="1"/>
    <xf numFmtId="0" fontId="9" fillId="0" borderId="0" xfId="7" applyFont="1" applyFill="1"/>
    <xf numFmtId="166" fontId="9" fillId="0" borderId="2" xfId="2" applyNumberFormat="1" applyFont="1" applyBorder="1" applyAlignment="1">
      <alignment horizontal="right"/>
    </xf>
    <xf numFmtId="166" fontId="9" fillId="0" borderId="2" xfId="7" applyNumberFormat="1" applyFont="1" applyBorder="1"/>
    <xf numFmtId="166" fontId="9" fillId="0" borderId="2" xfId="7" applyNumberFormat="1" applyFont="1" applyBorder="1" applyAlignment="1">
      <alignment horizontal="right"/>
    </xf>
    <xf numFmtId="166" fontId="9" fillId="0" borderId="2" xfId="2" applyNumberFormat="1" applyFont="1" applyBorder="1"/>
    <xf numFmtId="0" fontId="26" fillId="0" borderId="0" xfId="0" applyFont="1"/>
    <xf numFmtId="166" fontId="8" fillId="0" borderId="2" xfId="2" applyNumberFormat="1" applyFont="1" applyBorder="1" applyAlignment="1">
      <alignment horizontal="right"/>
    </xf>
    <xf numFmtId="0" fontId="24" fillId="0" borderId="0" xfId="7" applyFont="1"/>
    <xf numFmtId="41" fontId="6" fillId="6" borderId="2" xfId="2" applyNumberFormat="1" applyFont="1" applyFill="1" applyBorder="1"/>
    <xf numFmtId="41" fontId="6" fillId="6" borderId="2" xfId="2" applyNumberFormat="1" applyFont="1" applyFill="1" applyBorder="1" applyAlignment="1">
      <alignment horizontal="right"/>
    </xf>
    <xf numFmtId="41" fontId="6" fillId="6" borderId="2" xfId="2" applyFont="1" applyFill="1" applyBorder="1" applyAlignment="1">
      <alignment horizontal="right"/>
    </xf>
    <xf numFmtId="0" fontId="9" fillId="0" borderId="2" xfId="7" quotePrefix="1" applyFont="1" applyBorder="1"/>
    <xf numFmtId="41" fontId="9" fillId="0" borderId="2" xfId="2" quotePrefix="1" applyNumberFormat="1" applyFont="1" applyBorder="1"/>
    <xf numFmtId="166" fontId="25" fillId="0" borderId="2" xfId="2" applyNumberFormat="1" applyFont="1" applyBorder="1" applyAlignment="1">
      <alignment horizontal="right"/>
    </xf>
    <xf numFmtId="166" fontId="7" fillId="7" borderId="3" xfId="2" applyNumberFormat="1" applyFont="1" applyFill="1" applyBorder="1" applyAlignment="1">
      <alignment horizontal="right"/>
    </xf>
    <xf numFmtId="0" fontId="7" fillId="4" borderId="3" xfId="7" applyFont="1" applyFill="1" applyBorder="1" applyAlignment="1">
      <alignment horizontal="left"/>
    </xf>
    <xf numFmtId="41" fontId="7" fillId="4" borderId="3" xfId="7" applyNumberFormat="1" applyFont="1" applyFill="1" applyBorder="1"/>
    <xf numFmtId="41" fontId="7" fillId="4" borderId="3" xfId="7" applyNumberFormat="1" applyFont="1" applyFill="1" applyBorder="1" applyAlignment="1">
      <alignment horizontal="right"/>
    </xf>
    <xf numFmtId="41" fontId="7" fillId="4" borderId="3" xfId="2" applyFont="1" applyFill="1" applyBorder="1" applyAlignment="1">
      <alignment horizontal="right"/>
    </xf>
    <xf numFmtId="0" fontId="11" fillId="4" borderId="3" xfId="7" applyFont="1" applyFill="1" applyBorder="1" applyAlignment="1">
      <alignment horizontal="left"/>
    </xf>
    <xf numFmtId="41" fontId="11" fillId="4" borderId="3" xfId="7" applyNumberFormat="1" applyFont="1" applyFill="1" applyBorder="1"/>
    <xf numFmtId="41" fontId="6" fillId="6" borderId="2" xfId="11" applyNumberFormat="1" applyFont="1" applyFill="1" applyBorder="1" applyAlignment="1">
      <alignment horizontal="right"/>
    </xf>
    <xf numFmtId="167" fontId="6" fillId="6" borderId="2" xfId="6" applyNumberFormat="1" applyFont="1" applyFill="1" applyBorder="1" applyAlignment="1">
      <alignment horizontal="right"/>
    </xf>
    <xf numFmtId="166" fontId="6" fillId="6" borderId="2" xfId="7" applyNumberFormat="1" applyFont="1" applyFill="1" applyBorder="1" applyAlignment="1">
      <alignment horizontal="right"/>
    </xf>
    <xf numFmtId="0" fontId="7" fillId="4" borderId="3" xfId="7" applyFont="1" applyFill="1" applyBorder="1"/>
    <xf numFmtId="41" fontId="7" fillId="4" borderId="3" xfId="2" applyNumberFormat="1" applyFont="1" applyFill="1" applyBorder="1" applyAlignment="1">
      <alignment horizontal="right"/>
    </xf>
    <xf numFmtId="0" fontId="25" fillId="0" borderId="0" xfId="7" applyFont="1" applyAlignment="1">
      <alignment horizontal="right"/>
    </xf>
    <xf numFmtId="0" fontId="7" fillId="5" borderId="7" xfId="7" applyFont="1" applyFill="1" applyBorder="1" applyAlignment="1">
      <alignment horizontal="left"/>
    </xf>
    <xf numFmtId="0" fontId="7" fillId="5" borderId="8" xfId="7" applyFont="1" applyFill="1" applyBorder="1" applyAlignment="1">
      <alignment horizontal="center"/>
    </xf>
    <xf numFmtId="0" fontId="7" fillId="5" borderId="9" xfId="7" applyFont="1" applyFill="1" applyBorder="1" applyAlignment="1">
      <alignment horizontal="center"/>
    </xf>
    <xf numFmtId="0" fontId="6" fillId="0" borderId="7" xfId="7" applyFont="1" applyBorder="1"/>
    <xf numFmtId="3" fontId="6" fillId="0" borderId="8" xfId="7" applyNumberFormat="1" applyFont="1" applyBorder="1"/>
    <xf numFmtId="3" fontId="6" fillId="0" borderId="9" xfId="7" applyNumberFormat="1" applyFont="1" applyBorder="1"/>
    <xf numFmtId="0" fontId="7" fillId="0" borderId="7" xfId="7" applyFont="1" applyBorder="1"/>
    <xf numFmtId="3" fontId="7" fillId="0" borderId="8" xfId="2" applyNumberFormat="1" applyFont="1" applyBorder="1" applyAlignment="1">
      <alignment horizontal="right"/>
    </xf>
    <xf numFmtId="3" fontId="7" fillId="0" borderId="9" xfId="2" applyNumberFormat="1" applyFont="1" applyBorder="1" applyAlignment="1">
      <alignment horizontal="right"/>
    </xf>
    <xf numFmtId="0" fontId="7" fillId="4" borderId="3" xfId="7" applyFont="1" applyFill="1" applyBorder="1" applyAlignment="1">
      <alignment horizontal="left" vertical="center"/>
    </xf>
    <xf numFmtId="166" fontId="9" fillId="3" borderId="2" xfId="2" quotePrefix="1" applyNumberFormat="1" applyFont="1" applyFill="1" applyBorder="1" applyAlignment="1">
      <alignment horizontal="right"/>
    </xf>
    <xf numFmtId="166" fontId="9" fillId="3" borderId="2" xfId="7" quotePrefix="1" applyNumberFormat="1" applyFont="1" applyFill="1" applyBorder="1"/>
    <xf numFmtId="3" fontId="6" fillId="0" borderId="3" xfId="7" applyNumberFormat="1" applyFont="1" applyFill="1" applyBorder="1"/>
    <xf numFmtId="3" fontId="7" fillId="0" borderId="3" xfId="2" applyNumberFormat="1" applyFont="1" applyFill="1" applyBorder="1" applyAlignment="1">
      <alignment horizontal="right"/>
    </xf>
    <xf numFmtId="41" fontId="6" fillId="0" borderId="0" xfId="7" applyNumberFormat="1" applyFont="1"/>
    <xf numFmtId="166" fontId="9" fillId="3" borderId="2" xfId="7" quotePrefix="1" applyNumberFormat="1" applyFont="1" applyFill="1" applyBorder="1" applyAlignment="1">
      <alignment horizontal="right"/>
    </xf>
    <xf numFmtId="164" fontId="7" fillId="3" borderId="2" xfId="2" applyNumberFormat="1" applyFont="1" applyFill="1" applyBorder="1" applyAlignment="1">
      <alignment horizontal="right"/>
    </xf>
    <xf numFmtId="164" fontId="7" fillId="3" borderId="2" xfId="2" applyNumberFormat="1" applyFont="1" applyFill="1" applyBorder="1" applyAlignment="1">
      <alignment horizontal="left"/>
    </xf>
    <xf numFmtId="170" fontId="6" fillId="0" borderId="0" xfId="7" applyNumberFormat="1" applyFont="1" applyBorder="1" applyProtection="1"/>
    <xf numFmtId="166" fontId="9" fillId="6" borderId="2" xfId="7" applyNumberFormat="1" applyFont="1" applyFill="1" applyBorder="1" applyAlignment="1">
      <alignment horizontal="right"/>
    </xf>
    <xf numFmtId="0" fontId="7" fillId="5" borderId="1" xfId="7" applyFont="1" applyFill="1" applyBorder="1" applyAlignment="1">
      <alignment horizontal="center" vertical="center"/>
    </xf>
    <xf numFmtId="0" fontId="7" fillId="5" borderId="4" xfId="7" applyFont="1" applyFill="1" applyBorder="1" applyAlignment="1">
      <alignment horizontal="center" vertical="center"/>
    </xf>
    <xf numFmtId="0" fontId="13" fillId="0" borderId="1" xfId="7" applyFont="1" applyBorder="1" applyAlignment="1">
      <alignment horizontal="center"/>
    </xf>
    <xf numFmtId="0" fontId="13" fillId="0" borderId="2" xfId="7" applyFont="1" applyBorder="1" applyAlignment="1">
      <alignment horizontal="center"/>
    </xf>
    <xf numFmtId="0" fontId="13" fillId="0" borderId="5" xfId="7" applyFont="1" applyBorder="1" applyAlignment="1">
      <alignment horizontal="center"/>
    </xf>
    <xf numFmtId="0" fontId="13" fillId="0" borderId="4" xfId="7" applyFont="1" applyBorder="1" applyAlignment="1">
      <alignment horizontal="center"/>
    </xf>
    <xf numFmtId="3" fontId="6" fillId="6" borderId="3" xfId="7" applyNumberFormat="1" applyFont="1" applyFill="1" applyBorder="1" applyAlignment="1">
      <alignment horizontal="right"/>
    </xf>
    <xf numFmtId="167" fontId="6" fillId="0" borderId="2" xfId="7" applyNumberFormat="1" applyFont="1" applyBorder="1"/>
    <xf numFmtId="173" fontId="6" fillId="0" borderId="2" xfId="13" applyNumberFormat="1" applyFont="1" applyBorder="1" applyAlignment="1">
      <alignment horizontal="right"/>
    </xf>
    <xf numFmtId="41" fontId="13" fillId="0" borderId="0" xfId="7" applyNumberFormat="1" applyFont="1" applyAlignment="1">
      <alignment horizontal="right"/>
    </xf>
  </cellXfs>
  <cellStyles count="14">
    <cellStyle name="Ligne détail" xfId="1" xr:uid="{00000000-0005-0000-0000-000000000000}"/>
    <cellStyle name="Migliaia" xfId="13" builtinId="3"/>
    <cellStyle name="Migliaia [0] 2" xfId="2" xr:uid="{00000000-0005-0000-0000-000001000000}"/>
    <cellStyle name="Migliaia 2" xfId="3" xr:uid="{00000000-0005-0000-0000-000002000000}"/>
    <cellStyle name="Migliaia 3" xfId="4" xr:uid="{00000000-0005-0000-0000-000003000000}"/>
    <cellStyle name="Milliers_Classement2005-r" xfId="5" xr:uid="{00000000-0005-0000-0000-000004000000}"/>
    <cellStyle name="Normal_USTRK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2_EXPORT_IMPORT" xfId="9" xr:uid="{00000000-0005-0000-0000-000009000000}"/>
    <cellStyle name="Normale 3" xfId="10" xr:uid="{00000000-0005-0000-0000-00000A000000}"/>
    <cellStyle name="Normale_Prod UK,Pgl,Cnd,Usa,Mx,Jp,Kr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974599551440235E-2"/>
          <c:y val="0.18454114946896383"/>
          <c:w val="0.87985179000622138"/>
          <c:h val="0.7308809934167867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7905.1</c:v>
                </c:pt>
                <c:pt idx="1">
                  <c:v>6652.9</c:v>
                </c:pt>
                <c:pt idx="2">
                  <c:v>8197.2999999999993</c:v>
                </c:pt>
                <c:pt idx="3">
                  <c:v>9108.7999999999993</c:v>
                </c:pt>
                <c:pt idx="4">
                  <c:v>9307.9</c:v>
                </c:pt>
                <c:pt idx="5">
                  <c:v>11137.8</c:v>
                </c:pt>
                <c:pt idx="6">
                  <c:v>10363.253999999999</c:v>
                </c:pt>
                <c:pt idx="7">
                  <c:v>8992.2690000000002</c:v>
                </c:pt>
                <c:pt idx="8">
                  <c:v>10793.744000000001</c:v>
                </c:pt>
                <c:pt idx="9">
                  <c:v>10182.472</c:v>
                </c:pt>
                <c:pt idx="10">
                  <c:v>8262.6570000000011</c:v>
                </c:pt>
                <c:pt idx="11">
                  <c:v>10649.758</c:v>
                </c:pt>
                <c:pt idx="12">
                  <c:v>11297.522999999999</c:v>
                </c:pt>
                <c:pt idx="13">
                  <c:v>12662.919</c:v>
                </c:pt>
                <c:pt idx="14">
                  <c:v>9983.9339999999993</c:v>
                </c:pt>
                <c:pt idx="15">
                  <c:v>8965.4130000000005</c:v>
                </c:pt>
                <c:pt idx="16">
                  <c:v>11485.536</c:v>
                </c:pt>
                <c:pt idx="17">
                  <c:v>12699.085999999999</c:v>
                </c:pt>
                <c:pt idx="18">
                  <c:v>12895.286</c:v>
                </c:pt>
                <c:pt idx="19">
                  <c:v>11475.107</c:v>
                </c:pt>
                <c:pt idx="20">
                  <c:v>8010.5630000000001</c:v>
                </c:pt>
                <c:pt idx="21">
                  <c:v>7940.7809999999999</c:v>
                </c:pt>
                <c:pt idx="22">
                  <c:v>6985.3130000000001</c:v>
                </c:pt>
                <c:pt idx="23">
                  <c:v>9225.6980000000003</c:v>
                </c:pt>
                <c:pt idx="24">
                  <c:v>10939.057999999999</c:v>
                </c:pt>
                <c:pt idx="25">
                  <c:v>11638.136999999999</c:v>
                </c:pt>
                <c:pt idx="26">
                  <c:v>11320.124</c:v>
                </c:pt>
                <c:pt idx="27">
                  <c:v>10911.928</c:v>
                </c:pt>
                <c:pt idx="28">
                  <c:v>11222.008</c:v>
                </c:pt>
                <c:pt idx="29">
                  <c:v>10856.792000000001</c:v>
                </c:pt>
                <c:pt idx="30">
                  <c:v>9767.4390000000003</c:v>
                </c:pt>
                <c:pt idx="31">
                  <c:v>8789.84</c:v>
                </c:pt>
                <c:pt idx="32">
                  <c:v>9691.4429999999993</c:v>
                </c:pt>
                <c:pt idx="33">
                  <c:v>10855.462</c:v>
                </c:pt>
                <c:pt idx="34">
                  <c:v>12239.288</c:v>
                </c:pt>
                <c:pt idx="35">
                  <c:v>11995.248</c:v>
                </c:pt>
                <c:pt idx="36">
                  <c:v>11830.156999999999</c:v>
                </c:pt>
                <c:pt idx="37">
                  <c:v>12130.575000000001</c:v>
                </c:pt>
                <c:pt idx="38">
                  <c:v>12002.663</c:v>
                </c:pt>
                <c:pt idx="39">
                  <c:v>13024.977999999999</c:v>
                </c:pt>
                <c:pt idx="40">
                  <c:v>12773.714</c:v>
                </c:pt>
                <c:pt idx="41">
                  <c:v>11424.689</c:v>
                </c:pt>
                <c:pt idx="42">
                  <c:v>12279.582</c:v>
                </c:pt>
                <c:pt idx="43">
                  <c:v>12087.027999999998</c:v>
                </c:pt>
                <c:pt idx="44" formatCode="_-* #,##0.0_-;\-* #,##0.0_-;_-* &quot;-&quot;_-;_-@_-">
                  <c:v>11960.353999999999</c:v>
                </c:pt>
                <c:pt idx="45" formatCode="_-* #,##0.0_-;\-* #,##0.0_-;_-* &quot;-&quot;_-;_-@_-">
                  <c:v>11946.653</c:v>
                </c:pt>
                <c:pt idx="46" formatCode="_-* #,##0.0_-;\-* #,##0.0_-;_-* &quot;-&quot;_-;_-@_-">
                  <c:v>11260.277</c:v>
                </c:pt>
                <c:pt idx="47" formatCode="_-* #,##0.0_-;\-* #,##0.0_-;_-* &quot;-&quot;_-;_-@_-">
                  <c:v>10752.310000000001</c:v>
                </c:pt>
                <c:pt idx="48" formatCode="_-* #,##0.0_-;\-* #,##0.0_-;_-* &quot;-&quot;_-;_-@_-">
                  <c:v>8672.2829999999994</c:v>
                </c:pt>
                <c:pt idx="49" formatCode="_-* #,##0.0_-;\-* #,##0.0_-;_-* &quot;-&quot;_-;_-@_-">
                  <c:v>5710.2889999999998</c:v>
                </c:pt>
                <c:pt idx="50" formatCode="_-* #,##0.0_-;\-* #,##0.0_-;_-* &quot;-&quot;_-;_-@_-">
                  <c:v>7743.7269999999999</c:v>
                </c:pt>
                <c:pt idx="51" formatCode="_-* #,##0.0_-;\-* #,##0.0_-;_-* &quot;-&quot;_-;_-@_-">
                  <c:v>8662.2549999999992</c:v>
                </c:pt>
                <c:pt idx="52" formatCode="_-* #,##0.0_-;\-* #,##0.0_-;_-* &quot;-&quot;_-;_-@_-">
                  <c:v>10335.531999999999</c:v>
                </c:pt>
                <c:pt idx="53" formatCode="_-* #,##0.0_-;\-* #,##0.0_-;_-* &quot;-&quot;_-;_-@_-">
                  <c:v>11066.504000000001</c:v>
                </c:pt>
                <c:pt idx="54" formatCode="_-* #,##0.0_-;\-* #,##0.0_-;_-* &quot;-&quot;_-;_-@_-">
                  <c:v>11661.380000000001</c:v>
                </c:pt>
                <c:pt idx="55" formatCode="_-* #,##0.0_-;\-* #,##0.0_-;_-* &quot;-&quot;_-;_-@_-">
                  <c:v>12106.004000000001</c:v>
                </c:pt>
                <c:pt idx="56" formatCode="_-* #,##0.0_-;\-* #,##0.0_-;_-* &quot;-&quot;_-;_-@_-">
                  <c:v>12180.300999999999</c:v>
                </c:pt>
                <c:pt idx="57" formatCode="_-* #,##0.0_-;\-* #,##0.0_-;_-* &quot;-&quot;_-;_-@_-">
                  <c:v>11189.985000000001</c:v>
                </c:pt>
                <c:pt idx="58" formatCode="_-* #,##0.0_-;\-* #,##0.0_-;_-* &quot;-&quot;_-;_-@_-">
                  <c:v>11297.911</c:v>
                </c:pt>
                <c:pt idx="59" formatCode="_-* #,##0.0_-;\-* #,##0.0_-;_-* &quot;-&quot;_-;_-@_-">
                  <c:v>10873.666999999999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11-4ADB-A608-CE7E50335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662950040"/>
        <c:axId val="1"/>
      </c:areaChart>
      <c:catAx>
        <c:axId val="662950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ysClr val="windowText" lastClr="000000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662950040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1000" b="0" i="0" u="none" strike="noStrike" baseline="0">
          <a:solidFill>
            <a:srgbClr val="3333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8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 MONDIALE
Automobile in cifre&amp;C&amp;"Trebuchet MS,Normale"&amp;8&amp;P/&amp;N&amp;R&amp;"Trebuchet MS,Grassetto"&amp;10ANFIA -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107950</xdr:rowOff>
    </xdr:from>
    <xdr:to>
      <xdr:col>0</xdr:col>
      <xdr:colOff>825500</xdr:colOff>
      <xdr:row>3</xdr:row>
      <xdr:rowOff>130865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F81F0122-55A2-43FA-9CE3-4BB327F6C1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07950"/>
          <a:ext cx="749300" cy="48011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69849</xdr:colOff>
      <xdr:row>0</xdr:row>
      <xdr:rowOff>82550</xdr:rowOff>
    </xdr:from>
    <xdr:to>
      <xdr:col>0</xdr:col>
      <xdr:colOff>783619</xdr:colOff>
      <xdr:row>2</xdr:row>
      <xdr:rowOff>169550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485DE63-8535-4339-A5E3-EC8452B075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49" y="82550"/>
          <a:ext cx="713770" cy="46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93199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3BDB11B-386B-45DA-BCC6-A4835472E99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0.01298</cdr:x>
      <cdr:y>0.01789</cdr:y>
    </cdr:from>
    <cdr:to>
      <cdr:x>0.80783</cdr:x>
      <cdr:y>0.11603</cdr:y>
    </cdr:to>
    <cdr:sp macro="" textlink="">
      <cdr:nvSpPr>
        <cdr:cNvPr id="3" name="CasellaDiTesto 2"/>
        <cdr:cNvSpPr txBox="1"/>
      </cdr:nvSpPr>
      <cdr:spPr>
        <a:xfrm xmlns:a="http://schemas.openxmlformats.org/drawingml/2006/main">
          <a:off x="144156" y="128183"/>
          <a:ext cx="8843101" cy="7112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it-IT" sz="1400" b="1" i="0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raditional Arabic" panose="02020603050405020304" pitchFamily="18" charset="-78"/>
            </a:rPr>
            <a:t>USA - Produzione Autoveicoli - Trend 1960-2019,  (.000 unità)</a:t>
          </a:r>
        </a:p>
        <a:p xmlns:a="http://schemas.openxmlformats.org/drawingml/2006/main">
          <a:pPr algn="l" rtl="0">
            <a:defRPr sz="1000"/>
          </a:pPr>
          <a:r>
            <a:rPr lang="it-IT" sz="1400" b="1" i="0" u="none" strike="noStrike" baseline="0">
              <a:solidFill>
                <a:sysClr val="windowText" lastClr="000000"/>
              </a:solidFill>
              <a:latin typeface="Trebuchet MS" panose="020B0603020202020204" pitchFamily="34" charset="0"/>
              <a:ea typeface="Tahoma"/>
              <a:cs typeface="Traditional Arabic" panose="02020603050405020304" pitchFamily="18" charset="-78"/>
            </a:rPr>
            <a:t>ANFIA su dati WARDS</a:t>
          </a:r>
        </a:p>
      </cdr:txBody>
    </cdr:sp>
  </cdr:relSizeAnchor>
  <cdr:relSizeAnchor xmlns:cdr="http://schemas.openxmlformats.org/drawingml/2006/chartDrawing">
    <cdr:from>
      <cdr:x>0.61197</cdr:x>
      <cdr:y>0.14825</cdr:y>
    </cdr:from>
    <cdr:to>
      <cdr:x>0.83369</cdr:x>
      <cdr:y>0.22407</cdr:y>
    </cdr:to>
    <cdr:sp macro="" textlink="">
      <cdr:nvSpPr>
        <cdr:cNvPr id="4" name="CasellaDiTesto 1"/>
        <cdr:cNvSpPr txBox="1"/>
      </cdr:nvSpPr>
      <cdr:spPr>
        <a:xfrm xmlns:a="http://schemas.openxmlformats.org/drawingml/2006/main">
          <a:off x="5674627" y="909396"/>
          <a:ext cx="2060599" cy="453598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1999 </a:t>
          </a:r>
        </a:p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13.025.978 unità</a:t>
          </a:r>
        </a:p>
      </cdr:txBody>
    </cdr:sp>
  </cdr:relSizeAnchor>
  <cdr:relSizeAnchor xmlns:cdr="http://schemas.openxmlformats.org/drawingml/2006/chartDrawing">
    <cdr:from>
      <cdr:x>0.88073</cdr:x>
      <cdr:y>0.01501</cdr:y>
    </cdr:from>
    <cdr:to>
      <cdr:x>0.98627</cdr:x>
      <cdr:y>0.11192</cdr:y>
    </cdr:to>
    <cdr:pic>
      <cdr:nvPicPr>
        <cdr:cNvPr id="6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BD6D3761-6E09-4B3D-B693-55377CA0C389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8164489" y="93730"/>
          <a:ext cx="960104" cy="5931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255"/>
  <sheetViews>
    <sheetView showGridLines="0" tabSelected="1" zoomScaleNormal="100" zoomScaleSheetLayoutView="40" workbookViewId="0"/>
  </sheetViews>
  <sheetFormatPr defaultColWidth="9.140625" defaultRowHeight="12" customHeight="1"/>
  <cols>
    <col min="1" max="1" width="23.5703125" style="3" customWidth="1"/>
    <col min="2" max="2" width="12.140625" style="3" hidden="1" customWidth="1"/>
    <col min="3" max="9" width="11.85546875" style="3" hidden="1" customWidth="1"/>
    <col min="10" max="11" width="10.85546875" style="3" hidden="1" customWidth="1"/>
    <col min="12" max="21" width="11.5703125" style="3" customWidth="1"/>
    <col min="22" max="16384" width="9.140625" style="3"/>
  </cols>
  <sheetData>
    <row r="2" spans="1:21" s="2" customFormat="1" ht="12" customHeight="1">
      <c r="B2" s="1" t="s">
        <v>0</v>
      </c>
      <c r="L2" s="1" t="s">
        <v>0</v>
      </c>
    </row>
    <row r="3" spans="1:21" s="2" customFormat="1" ht="12" customHeight="1">
      <c r="B3" s="1" t="s">
        <v>188</v>
      </c>
      <c r="C3" s="70"/>
      <c r="D3" s="70"/>
      <c r="E3" s="70"/>
      <c r="F3" s="70"/>
      <c r="G3" s="70"/>
      <c r="H3" s="70"/>
      <c r="J3" s="70"/>
      <c r="K3" s="70"/>
      <c r="L3" s="1" t="s">
        <v>188</v>
      </c>
      <c r="M3" s="70"/>
      <c r="N3" s="70"/>
      <c r="O3" s="70"/>
    </row>
    <row r="5" spans="1:21" ht="15.75" customHeight="1">
      <c r="A5" s="72"/>
      <c r="B5" s="73">
        <v>2000</v>
      </c>
      <c r="C5" s="73">
        <v>2001</v>
      </c>
      <c r="D5" s="73">
        <v>2002</v>
      </c>
      <c r="E5" s="73">
        <v>2003</v>
      </c>
      <c r="F5" s="73">
        <v>2004</v>
      </c>
      <c r="G5" s="73">
        <v>2005</v>
      </c>
      <c r="H5" s="73">
        <v>2006</v>
      </c>
      <c r="I5" s="73">
        <v>2007</v>
      </c>
      <c r="J5" s="74">
        <v>2008</v>
      </c>
      <c r="K5" s="74">
        <v>2009</v>
      </c>
      <c r="L5" s="74">
        <v>2010</v>
      </c>
      <c r="M5" s="74">
        <v>2011</v>
      </c>
      <c r="N5" s="74">
        <v>2012</v>
      </c>
      <c r="O5" s="74">
        <v>2013</v>
      </c>
      <c r="P5" s="74">
        <v>2014</v>
      </c>
      <c r="Q5" s="74">
        <v>2015</v>
      </c>
      <c r="R5" s="74">
        <v>2016</v>
      </c>
      <c r="S5" s="74">
        <v>2017</v>
      </c>
      <c r="T5" s="74">
        <v>2018</v>
      </c>
      <c r="U5" s="74">
        <v>2019</v>
      </c>
    </row>
    <row r="6" spans="1:21" ht="15.75">
      <c r="A6" s="4" t="s">
        <v>1</v>
      </c>
      <c r="B6" s="5"/>
      <c r="C6" s="5"/>
      <c r="D6" s="5"/>
      <c r="E6" s="6"/>
      <c r="F6" s="6"/>
      <c r="G6" s="6"/>
      <c r="H6" s="7"/>
      <c r="I6" s="8"/>
      <c r="J6" s="8"/>
      <c r="K6" s="8"/>
      <c r="L6" s="9"/>
      <c r="M6" s="9"/>
      <c r="N6" s="9"/>
      <c r="O6" s="9"/>
      <c r="P6" s="9"/>
      <c r="Q6" s="9"/>
      <c r="R6" s="9"/>
      <c r="S6" s="9"/>
      <c r="T6" s="9"/>
      <c r="U6" s="9"/>
    </row>
    <row r="7" spans="1:21" ht="15">
      <c r="A7" s="10" t="s">
        <v>189</v>
      </c>
      <c r="B7" s="11">
        <f t="shared" ref="B7:P7" si="0">+B8+B16</f>
        <v>432933</v>
      </c>
      <c r="C7" s="11">
        <f t="shared" si="0"/>
        <v>438141</v>
      </c>
      <c r="D7" s="11">
        <f t="shared" si="0"/>
        <v>420064</v>
      </c>
      <c r="E7" s="12">
        <f t="shared" si="0"/>
        <v>363027</v>
      </c>
      <c r="F7" s="12">
        <f t="shared" si="0"/>
        <v>350766</v>
      </c>
      <c r="G7" s="12">
        <f t="shared" si="0"/>
        <v>325632</v>
      </c>
      <c r="H7" s="12">
        <f t="shared" si="0"/>
        <v>330969</v>
      </c>
      <c r="I7" s="12">
        <f t="shared" si="0"/>
        <v>401310</v>
      </c>
      <c r="J7" s="12">
        <f t="shared" si="0"/>
        <v>290547</v>
      </c>
      <c r="K7" s="13">
        <f t="shared" si="0"/>
        <v>84069</v>
      </c>
      <c r="L7" s="13">
        <f t="shared" si="0"/>
        <v>169398</v>
      </c>
      <c r="M7" s="13">
        <f t="shared" si="0"/>
        <v>250417</v>
      </c>
      <c r="N7" s="13">
        <f t="shared" si="0"/>
        <v>334825</v>
      </c>
      <c r="O7" s="13">
        <f t="shared" si="0"/>
        <v>343204</v>
      </c>
      <c r="P7" s="13">
        <f t="shared" si="0"/>
        <v>263176</v>
      </c>
      <c r="Q7" s="13">
        <f>+Q8+Q16</f>
        <v>287114</v>
      </c>
      <c r="R7" s="13">
        <f>+R8+R16</f>
        <v>72493</v>
      </c>
      <c r="S7" s="13">
        <f>+S16</f>
        <v>531</v>
      </c>
      <c r="T7" s="158">
        <v>0</v>
      </c>
      <c r="U7" s="158">
        <v>0</v>
      </c>
    </row>
    <row r="8" spans="1:21" s="108" customFormat="1" ht="15.75">
      <c r="A8" s="17" t="s">
        <v>2</v>
      </c>
      <c r="B8" s="113">
        <f t="shared" ref="B8:K8" si="1">SUM(B10:B14)</f>
        <v>134891</v>
      </c>
      <c r="C8" s="113">
        <f t="shared" si="1"/>
        <v>171665</v>
      </c>
      <c r="D8" s="113">
        <f t="shared" si="1"/>
        <v>147206</v>
      </c>
      <c r="E8" s="106">
        <f t="shared" si="1"/>
        <v>112325</v>
      </c>
      <c r="F8" s="106">
        <f t="shared" si="1"/>
        <v>118501</v>
      </c>
      <c r="G8" s="106">
        <f t="shared" si="1"/>
        <v>97299</v>
      </c>
      <c r="H8" s="106">
        <f t="shared" si="1"/>
        <v>101838</v>
      </c>
      <c r="I8" s="106">
        <f t="shared" si="1"/>
        <v>112239</v>
      </c>
      <c r="J8" s="106">
        <f t="shared" si="1"/>
        <v>79256</v>
      </c>
      <c r="K8" s="107">
        <f t="shared" si="1"/>
        <v>23396</v>
      </c>
      <c r="L8" s="107">
        <f>SUM(L9:L14)</f>
        <v>42183</v>
      </c>
      <c r="M8" s="107">
        <f>SUM(M9:M14)</f>
        <v>122625</v>
      </c>
      <c r="N8" s="107">
        <f>SUM(N9:N15)</f>
        <v>151639</v>
      </c>
      <c r="O8" s="107">
        <f>SUM(O9:O15)</f>
        <v>130786</v>
      </c>
      <c r="P8" s="107">
        <f>SUM(P9:P15)</f>
        <v>160995</v>
      </c>
      <c r="Q8" s="107">
        <f>SUM(Q9:Q15)</f>
        <v>190439</v>
      </c>
      <c r="R8" s="107">
        <v>43116</v>
      </c>
      <c r="S8" s="28" t="s">
        <v>4</v>
      </c>
      <c r="T8" s="158">
        <v>0</v>
      </c>
      <c r="U8" s="158">
        <v>0</v>
      </c>
    </row>
    <row r="9" spans="1:21" s="108" customFormat="1" ht="15.75">
      <c r="A9" s="15" t="s">
        <v>3</v>
      </c>
      <c r="B9" s="106" t="s">
        <v>4</v>
      </c>
      <c r="C9" s="28" t="s">
        <v>4</v>
      </c>
      <c r="D9" s="28" t="s">
        <v>4</v>
      </c>
      <c r="E9" s="28" t="s">
        <v>4</v>
      </c>
      <c r="F9" s="28" t="s">
        <v>4</v>
      </c>
      <c r="G9" s="28" t="s">
        <v>4</v>
      </c>
      <c r="H9" s="28" t="s">
        <v>4</v>
      </c>
      <c r="I9" s="28" t="s">
        <v>4</v>
      </c>
      <c r="J9" s="28" t="s">
        <v>4</v>
      </c>
      <c r="K9" s="28" t="s">
        <v>4</v>
      </c>
      <c r="L9" s="107">
        <v>2197</v>
      </c>
      <c r="M9" s="107">
        <v>122625</v>
      </c>
      <c r="N9" s="107">
        <v>150321</v>
      </c>
      <c r="O9" s="107">
        <v>129685</v>
      </c>
      <c r="P9" s="107">
        <v>160941</v>
      </c>
      <c r="Q9" s="107">
        <v>190439</v>
      </c>
      <c r="R9" s="107">
        <v>43116</v>
      </c>
      <c r="S9" s="28" t="s">
        <v>4</v>
      </c>
      <c r="T9" s="158">
        <v>0</v>
      </c>
      <c r="U9" s="158">
        <v>0</v>
      </c>
    </row>
    <row r="10" spans="1:21" s="108" customFormat="1" ht="15.75">
      <c r="A10" s="17" t="s">
        <v>5</v>
      </c>
      <c r="B10" s="106">
        <v>2030</v>
      </c>
      <c r="C10" s="106" t="s">
        <v>4</v>
      </c>
      <c r="D10" s="106" t="s">
        <v>4</v>
      </c>
      <c r="E10" s="106" t="s">
        <v>4</v>
      </c>
      <c r="F10" s="106" t="s">
        <v>4</v>
      </c>
      <c r="G10" s="106" t="s">
        <v>4</v>
      </c>
      <c r="H10" s="106" t="s">
        <v>4</v>
      </c>
      <c r="I10" s="106" t="s">
        <v>4</v>
      </c>
      <c r="J10" s="106" t="s">
        <v>4</v>
      </c>
      <c r="K10" s="107" t="s">
        <v>4</v>
      </c>
      <c r="L10" s="107" t="s">
        <v>4</v>
      </c>
      <c r="M10" s="107" t="s">
        <v>4</v>
      </c>
      <c r="N10" s="107" t="s">
        <v>4</v>
      </c>
      <c r="O10" s="107"/>
      <c r="P10" s="107"/>
      <c r="Q10" s="107"/>
      <c r="R10" s="107"/>
      <c r="S10" s="28" t="s">
        <v>4</v>
      </c>
      <c r="T10" s="158">
        <v>0</v>
      </c>
      <c r="U10" s="158">
        <v>0</v>
      </c>
    </row>
    <row r="11" spans="1:21" s="108" customFormat="1" ht="15.75">
      <c r="A11" s="17" t="s">
        <v>6</v>
      </c>
      <c r="B11" s="106">
        <v>39232</v>
      </c>
      <c r="C11" s="106" t="s">
        <v>4</v>
      </c>
      <c r="D11" s="106" t="s">
        <v>4</v>
      </c>
      <c r="E11" s="106" t="s">
        <v>4</v>
      </c>
      <c r="F11" s="106" t="s">
        <v>4</v>
      </c>
      <c r="G11" s="106" t="s">
        <v>4</v>
      </c>
      <c r="H11" s="106" t="s">
        <v>4</v>
      </c>
      <c r="I11" s="109" t="s">
        <v>4</v>
      </c>
      <c r="J11" s="106" t="s">
        <v>4</v>
      </c>
      <c r="K11" s="107" t="s">
        <v>4</v>
      </c>
      <c r="L11" s="107" t="s">
        <v>4</v>
      </c>
      <c r="M11" s="107" t="s">
        <v>4</v>
      </c>
      <c r="N11" s="107" t="s">
        <v>4</v>
      </c>
      <c r="O11" s="107"/>
      <c r="P11" s="107"/>
      <c r="Q11" s="107"/>
      <c r="R11" s="107"/>
      <c r="S11" s="28" t="s">
        <v>4</v>
      </c>
      <c r="T11" s="158">
        <v>0</v>
      </c>
      <c r="U11" s="158">
        <v>0</v>
      </c>
    </row>
    <row r="12" spans="1:21" s="108" customFormat="1" ht="15.75">
      <c r="A12" s="17" t="s">
        <v>7</v>
      </c>
      <c r="B12" s="106">
        <v>49623</v>
      </c>
      <c r="C12" s="106">
        <v>35958</v>
      </c>
      <c r="D12" s="106">
        <v>12054</v>
      </c>
      <c r="E12" s="106">
        <v>1859</v>
      </c>
      <c r="F12" s="106">
        <v>1844</v>
      </c>
      <c r="G12" s="106">
        <v>605</v>
      </c>
      <c r="H12" s="106" t="s">
        <v>4</v>
      </c>
      <c r="I12" s="109" t="s">
        <v>4</v>
      </c>
      <c r="J12" s="106" t="s">
        <v>4</v>
      </c>
      <c r="K12" s="107" t="s">
        <v>4</v>
      </c>
      <c r="L12" s="107" t="s">
        <v>4</v>
      </c>
      <c r="M12" s="107" t="s">
        <v>4</v>
      </c>
      <c r="N12" s="107" t="s">
        <v>4</v>
      </c>
      <c r="O12" s="107"/>
      <c r="P12" s="107"/>
      <c r="Q12" s="107"/>
      <c r="R12" s="107"/>
      <c r="S12" s="28" t="s">
        <v>4</v>
      </c>
      <c r="T12" s="158">
        <v>0</v>
      </c>
      <c r="U12" s="158">
        <v>0</v>
      </c>
    </row>
    <row r="13" spans="1:21" s="108" customFormat="1" ht="15.75">
      <c r="A13" s="17" t="s">
        <v>8</v>
      </c>
      <c r="B13" s="106">
        <v>2890</v>
      </c>
      <c r="C13" s="106">
        <v>3002</v>
      </c>
      <c r="D13" s="106">
        <v>329</v>
      </c>
      <c r="E13" s="106" t="s">
        <v>4</v>
      </c>
      <c r="F13" s="106" t="s">
        <v>4</v>
      </c>
      <c r="G13" s="106" t="s">
        <v>4</v>
      </c>
      <c r="H13" s="106" t="s">
        <v>4</v>
      </c>
      <c r="I13" s="109" t="s">
        <v>4</v>
      </c>
      <c r="J13" s="106" t="s">
        <v>4</v>
      </c>
      <c r="K13" s="107" t="s">
        <v>4</v>
      </c>
      <c r="L13" s="107" t="s">
        <v>4</v>
      </c>
      <c r="M13" s="107" t="s">
        <v>4</v>
      </c>
      <c r="N13" s="107" t="s">
        <v>4</v>
      </c>
      <c r="O13" s="107"/>
      <c r="P13" s="107"/>
      <c r="Q13" s="107"/>
      <c r="R13" s="107"/>
      <c r="S13" s="28" t="s">
        <v>4</v>
      </c>
      <c r="T13" s="158">
        <v>0</v>
      </c>
      <c r="U13" s="158">
        <v>0</v>
      </c>
    </row>
    <row r="14" spans="1:21" s="108" customFormat="1" ht="15.75">
      <c r="A14" s="17" t="s">
        <v>9</v>
      </c>
      <c r="B14" s="106">
        <f>7338+33778</f>
        <v>41116</v>
      </c>
      <c r="C14" s="106">
        <f>82108+50597</f>
        <v>132705</v>
      </c>
      <c r="D14" s="106">
        <v>134823</v>
      </c>
      <c r="E14" s="106">
        <f>64308+46158</f>
        <v>110466</v>
      </c>
      <c r="F14" s="106">
        <f>77269+39388</f>
        <v>116657</v>
      </c>
      <c r="G14" s="106">
        <f>62255+34439</f>
        <v>96694</v>
      </c>
      <c r="H14" s="106">
        <f>84287+17551</f>
        <v>101838</v>
      </c>
      <c r="I14" s="109">
        <f>79593+32646</f>
        <v>112239</v>
      </c>
      <c r="J14" s="110">
        <f>53664+25592</f>
        <v>79256</v>
      </c>
      <c r="K14" s="111">
        <v>23396</v>
      </c>
      <c r="L14" s="111">
        <v>39986</v>
      </c>
      <c r="M14" s="28" t="s">
        <v>4</v>
      </c>
      <c r="N14" s="28" t="s">
        <v>4</v>
      </c>
      <c r="O14" s="28" t="s">
        <v>4</v>
      </c>
      <c r="P14" s="28" t="s">
        <v>4</v>
      </c>
      <c r="Q14" s="28" t="s">
        <v>4</v>
      </c>
      <c r="R14" s="28" t="s">
        <v>4</v>
      </c>
      <c r="S14" s="28" t="s">
        <v>4</v>
      </c>
      <c r="T14" s="158">
        <v>0</v>
      </c>
      <c r="U14" s="158">
        <v>0</v>
      </c>
    </row>
    <row r="15" spans="1:21" s="108" customFormat="1" ht="15.75">
      <c r="A15" s="17" t="s">
        <v>147</v>
      </c>
      <c r="B15" s="106" t="s">
        <v>4</v>
      </c>
      <c r="C15" s="28" t="s">
        <v>4</v>
      </c>
      <c r="D15" s="28" t="s">
        <v>4</v>
      </c>
      <c r="E15" s="28" t="s">
        <v>4</v>
      </c>
      <c r="F15" s="28" t="s">
        <v>4</v>
      </c>
      <c r="G15" s="28" t="s">
        <v>4</v>
      </c>
      <c r="H15" s="28" t="s">
        <v>4</v>
      </c>
      <c r="I15" s="28" t="s">
        <v>4</v>
      </c>
      <c r="J15" s="28" t="s">
        <v>4</v>
      </c>
      <c r="K15" s="28" t="s">
        <v>4</v>
      </c>
      <c r="L15" s="28" t="s">
        <v>4</v>
      </c>
      <c r="M15" s="28" t="s">
        <v>4</v>
      </c>
      <c r="N15" s="107">
        <v>1318</v>
      </c>
      <c r="O15" s="107">
        <v>1101</v>
      </c>
      <c r="P15" s="107">
        <v>54</v>
      </c>
      <c r="Q15" s="107" t="s">
        <v>4</v>
      </c>
      <c r="R15" s="151" t="s">
        <v>4</v>
      </c>
      <c r="S15" s="28" t="s">
        <v>4</v>
      </c>
      <c r="T15" s="158">
        <v>0</v>
      </c>
      <c r="U15" s="158">
        <v>0</v>
      </c>
    </row>
    <row r="16" spans="1:21" s="108" customFormat="1" ht="15">
      <c r="A16" s="15" t="s">
        <v>146</v>
      </c>
      <c r="B16" s="113">
        <f t="shared" ref="B16:G16" si="2">SUM(B20:B22)</f>
        <v>298042</v>
      </c>
      <c r="C16" s="113">
        <f t="shared" si="2"/>
        <v>266476</v>
      </c>
      <c r="D16" s="113">
        <f t="shared" si="2"/>
        <v>272858</v>
      </c>
      <c r="E16" s="106">
        <f t="shared" si="2"/>
        <v>250702</v>
      </c>
      <c r="F16" s="106">
        <f t="shared" si="2"/>
        <v>232265</v>
      </c>
      <c r="G16" s="106">
        <f t="shared" si="2"/>
        <v>228333</v>
      </c>
      <c r="H16" s="106">
        <f t="shared" ref="H16:M16" si="3">SUM(H17:H22)</f>
        <v>229131</v>
      </c>
      <c r="I16" s="106">
        <f t="shared" si="3"/>
        <v>289071</v>
      </c>
      <c r="J16" s="106">
        <f t="shared" si="3"/>
        <v>211291</v>
      </c>
      <c r="K16" s="107">
        <f t="shared" si="3"/>
        <v>60673</v>
      </c>
      <c r="L16" s="107">
        <f t="shared" si="3"/>
        <v>127215</v>
      </c>
      <c r="M16" s="107">
        <f t="shared" si="3"/>
        <v>127792</v>
      </c>
      <c r="N16" s="107">
        <f>SUM(N17:N22)</f>
        <v>183186</v>
      </c>
      <c r="O16" s="107">
        <f>SUM(O17:O22)</f>
        <v>212418</v>
      </c>
      <c r="P16" s="107">
        <f>SUM(P17:P22)</f>
        <v>102181</v>
      </c>
      <c r="Q16" s="107">
        <f>SUM(Q17:Q22)</f>
        <v>96675</v>
      </c>
      <c r="R16" s="107">
        <v>29377</v>
      </c>
      <c r="S16" s="107">
        <v>531</v>
      </c>
      <c r="T16" s="158">
        <v>0</v>
      </c>
      <c r="U16" s="158">
        <v>0</v>
      </c>
    </row>
    <row r="17" spans="1:21" s="108" customFormat="1" ht="15.75">
      <c r="A17" s="17" t="s">
        <v>10</v>
      </c>
      <c r="B17" s="106" t="s">
        <v>4</v>
      </c>
      <c r="C17" s="28" t="s">
        <v>4</v>
      </c>
      <c r="D17" s="28" t="s">
        <v>4</v>
      </c>
      <c r="E17" s="28" t="s">
        <v>4</v>
      </c>
      <c r="F17" s="28" t="s">
        <v>4</v>
      </c>
      <c r="G17" s="28" t="s">
        <v>4</v>
      </c>
      <c r="H17" s="106">
        <v>284</v>
      </c>
      <c r="I17" s="106">
        <v>125292</v>
      </c>
      <c r="J17" s="110">
        <v>82247</v>
      </c>
      <c r="K17" s="111">
        <v>35315</v>
      </c>
      <c r="L17" s="111">
        <v>59170</v>
      </c>
      <c r="M17" s="112">
        <v>75951</v>
      </c>
      <c r="N17" s="112">
        <v>113541</v>
      </c>
      <c r="O17" s="112">
        <v>121944</v>
      </c>
      <c r="P17" s="112">
        <v>18533</v>
      </c>
      <c r="Q17" s="28" t="s">
        <v>4</v>
      </c>
      <c r="R17" s="28" t="s">
        <v>4</v>
      </c>
      <c r="S17" s="28" t="s">
        <v>4</v>
      </c>
      <c r="T17" s="158">
        <v>0</v>
      </c>
      <c r="U17" s="158">
        <v>0</v>
      </c>
    </row>
    <row r="18" spans="1:21" s="108" customFormat="1" ht="15.75">
      <c r="A18" s="17" t="s">
        <v>145</v>
      </c>
      <c r="B18" s="106" t="s">
        <v>4</v>
      </c>
      <c r="C18" s="28" t="s">
        <v>4</v>
      </c>
      <c r="D18" s="28" t="s">
        <v>4</v>
      </c>
      <c r="E18" s="28" t="s">
        <v>4</v>
      </c>
      <c r="F18" s="28" t="s">
        <v>4</v>
      </c>
      <c r="G18" s="28" t="s">
        <v>4</v>
      </c>
      <c r="H18" s="28" t="s">
        <v>4</v>
      </c>
      <c r="I18" s="28" t="s">
        <v>4</v>
      </c>
      <c r="J18" s="28" t="s">
        <v>4</v>
      </c>
      <c r="K18" s="28" t="s">
        <v>4</v>
      </c>
      <c r="L18" s="28" t="s">
        <v>4</v>
      </c>
      <c r="M18" s="28" t="s">
        <v>4</v>
      </c>
      <c r="N18" s="112">
        <v>69645</v>
      </c>
      <c r="O18" s="112">
        <v>88973</v>
      </c>
      <c r="P18" s="112">
        <v>83099</v>
      </c>
      <c r="Q18" s="112">
        <v>96150</v>
      </c>
      <c r="R18" s="112">
        <v>28766</v>
      </c>
      <c r="S18" s="28" t="s">
        <v>4</v>
      </c>
      <c r="T18" s="158">
        <v>0</v>
      </c>
      <c r="U18" s="158">
        <v>0</v>
      </c>
    </row>
    <row r="19" spans="1:21" s="108" customFormat="1" ht="15.75">
      <c r="A19" s="17" t="s">
        <v>11</v>
      </c>
      <c r="B19" s="106" t="s">
        <v>4</v>
      </c>
      <c r="C19" s="28" t="s">
        <v>4</v>
      </c>
      <c r="D19" s="28" t="s">
        <v>4</v>
      </c>
      <c r="E19" s="28" t="s">
        <v>4</v>
      </c>
      <c r="F19" s="28" t="s">
        <v>4</v>
      </c>
      <c r="G19" s="28" t="s">
        <v>4</v>
      </c>
      <c r="H19" s="106">
        <v>168088</v>
      </c>
      <c r="I19" s="109">
        <v>163447</v>
      </c>
      <c r="J19" s="110">
        <v>127499</v>
      </c>
      <c r="K19" s="111">
        <v>25020</v>
      </c>
      <c r="L19" s="111">
        <v>67586</v>
      </c>
      <c r="M19" s="112">
        <v>51841</v>
      </c>
      <c r="N19" s="28" t="s">
        <v>4</v>
      </c>
      <c r="O19" s="28" t="s">
        <v>4</v>
      </c>
      <c r="P19" s="28" t="s">
        <v>4</v>
      </c>
      <c r="Q19" s="28" t="s">
        <v>4</v>
      </c>
      <c r="R19" s="28" t="s">
        <v>4</v>
      </c>
      <c r="S19" s="28" t="s">
        <v>4</v>
      </c>
      <c r="T19" s="158">
        <v>0</v>
      </c>
      <c r="U19" s="158">
        <v>0</v>
      </c>
    </row>
    <row r="20" spans="1:21" s="108" customFormat="1" ht="15">
      <c r="A20" s="17" t="s">
        <v>7</v>
      </c>
      <c r="B20" s="113">
        <v>179039</v>
      </c>
      <c r="C20" s="113">
        <v>145718</v>
      </c>
      <c r="D20" s="113">
        <v>156988</v>
      </c>
      <c r="E20" s="106">
        <v>150957</v>
      </c>
      <c r="F20" s="113">
        <v>139004</v>
      </c>
      <c r="G20" s="106">
        <v>125791</v>
      </c>
      <c r="H20" s="106" t="s">
        <v>4</v>
      </c>
      <c r="I20" s="109" t="s">
        <v>4</v>
      </c>
      <c r="J20" s="106" t="s">
        <v>4</v>
      </c>
      <c r="K20" s="107" t="s">
        <v>4</v>
      </c>
      <c r="L20" s="107" t="s">
        <v>4</v>
      </c>
      <c r="M20" s="107" t="s">
        <v>4</v>
      </c>
      <c r="N20" s="107" t="s">
        <v>4</v>
      </c>
      <c r="O20" s="107" t="s">
        <v>4</v>
      </c>
      <c r="P20" s="107"/>
      <c r="Q20" s="107"/>
      <c r="R20" s="107"/>
      <c r="S20" s="107"/>
      <c r="T20" s="157"/>
      <c r="U20" s="157" t="s">
        <v>4</v>
      </c>
    </row>
    <row r="21" spans="1:21" s="108" customFormat="1" ht="15">
      <c r="A21" s="17" t="s">
        <v>12</v>
      </c>
      <c r="B21" s="113">
        <v>117272</v>
      </c>
      <c r="C21" s="113">
        <v>118871</v>
      </c>
      <c r="D21" s="113">
        <v>114849</v>
      </c>
      <c r="E21" s="106">
        <v>97261</v>
      </c>
      <c r="F21" s="113">
        <v>90792</v>
      </c>
      <c r="G21" s="106">
        <v>100517</v>
      </c>
      <c r="H21" s="106">
        <v>59858</v>
      </c>
      <c r="I21" s="109" t="s">
        <v>4</v>
      </c>
      <c r="J21" s="106" t="s">
        <v>4</v>
      </c>
      <c r="K21" s="107" t="s">
        <v>4</v>
      </c>
      <c r="L21" s="107" t="s">
        <v>4</v>
      </c>
      <c r="M21" s="107" t="s">
        <v>4</v>
      </c>
      <c r="N21" s="107" t="s">
        <v>4</v>
      </c>
      <c r="O21" s="107" t="s">
        <v>4</v>
      </c>
      <c r="P21" s="107"/>
      <c r="Q21" s="107"/>
      <c r="R21" s="107"/>
      <c r="S21" s="107"/>
      <c r="T21" s="157"/>
      <c r="U21" s="157" t="s">
        <v>4</v>
      </c>
    </row>
    <row r="22" spans="1:21" s="108" customFormat="1" ht="15.75">
      <c r="A22" s="17" t="s">
        <v>13</v>
      </c>
      <c r="B22" s="113">
        <v>1731</v>
      </c>
      <c r="C22" s="113">
        <v>1887</v>
      </c>
      <c r="D22" s="113">
        <v>1021</v>
      </c>
      <c r="E22" s="106">
        <v>2484</v>
      </c>
      <c r="F22" s="113">
        <v>2469</v>
      </c>
      <c r="G22" s="106">
        <v>2025</v>
      </c>
      <c r="H22" s="106">
        <v>901</v>
      </c>
      <c r="I22" s="109">
        <v>332</v>
      </c>
      <c r="J22" s="110">
        <v>1545</v>
      </c>
      <c r="K22" s="111">
        <v>338</v>
      </c>
      <c r="L22" s="111">
        <v>459</v>
      </c>
      <c r="M22" s="28" t="s">
        <v>4</v>
      </c>
      <c r="N22" s="28" t="s">
        <v>4</v>
      </c>
      <c r="O22" s="107">
        <v>1501</v>
      </c>
      <c r="P22" s="107">
        <v>549</v>
      </c>
      <c r="Q22" s="107">
        <v>525</v>
      </c>
      <c r="R22" s="107">
        <v>611</v>
      </c>
      <c r="S22" s="107">
        <v>531</v>
      </c>
      <c r="T22" s="157">
        <v>0</v>
      </c>
      <c r="U22" s="157" t="s">
        <v>4</v>
      </c>
    </row>
    <row r="23" spans="1:21" ht="15">
      <c r="A23" s="23" t="s">
        <v>14</v>
      </c>
      <c r="B23" s="14">
        <f t="shared" ref="B23:J23" si="4">+B24+B35</f>
        <v>1247333</v>
      </c>
      <c r="C23" s="14">
        <f t="shared" si="4"/>
        <v>989868</v>
      </c>
      <c r="D23" s="14">
        <f t="shared" si="4"/>
        <v>1072389</v>
      </c>
      <c r="E23" s="12">
        <f t="shared" si="4"/>
        <v>821680</v>
      </c>
      <c r="F23" s="12">
        <f t="shared" si="4"/>
        <v>696117</v>
      </c>
      <c r="G23" s="12">
        <f t="shared" si="4"/>
        <v>584637</v>
      </c>
      <c r="H23" s="12">
        <f t="shared" si="4"/>
        <v>540413</v>
      </c>
      <c r="I23" s="12">
        <f t="shared" si="4"/>
        <v>302080</v>
      </c>
      <c r="J23" s="12">
        <f t="shared" si="4"/>
        <v>318614</v>
      </c>
      <c r="K23" s="13">
        <f>+K24+K35</f>
        <v>236606</v>
      </c>
      <c r="L23" s="13">
        <f>+L24+L35</f>
        <v>298639</v>
      </c>
      <c r="M23" s="13">
        <v>311814</v>
      </c>
      <c r="N23" s="13">
        <f t="shared" ref="N23:S23" si="5">+N24+N35</f>
        <v>419907</v>
      </c>
      <c r="O23" s="13">
        <f t="shared" si="5"/>
        <v>553446</v>
      </c>
      <c r="P23" s="13">
        <f t="shared" si="5"/>
        <v>485349</v>
      </c>
      <c r="Q23" s="13">
        <f t="shared" si="5"/>
        <v>550008</v>
      </c>
      <c r="R23" s="13">
        <f t="shared" si="5"/>
        <v>408637</v>
      </c>
      <c r="S23" s="13">
        <f t="shared" si="5"/>
        <v>396736</v>
      </c>
      <c r="T23" s="13">
        <f>+T24+T35</f>
        <v>264199</v>
      </c>
      <c r="U23" s="13">
        <f>+U24+U37</f>
        <v>120242</v>
      </c>
    </row>
    <row r="24" spans="1:21" s="108" customFormat="1" ht="13.5">
      <c r="A24" s="15" t="s">
        <v>15</v>
      </c>
      <c r="B24" s="113">
        <f t="shared" ref="B24:J24" si="6">SUM(B26:B34)</f>
        <v>965041</v>
      </c>
      <c r="C24" s="113">
        <f t="shared" si="6"/>
        <v>767595</v>
      </c>
      <c r="D24" s="113">
        <f t="shared" si="6"/>
        <v>845794</v>
      </c>
      <c r="E24" s="106">
        <f t="shared" si="6"/>
        <v>672428</v>
      </c>
      <c r="F24" s="106">
        <f t="shared" si="6"/>
        <v>563349</v>
      </c>
      <c r="G24" s="106">
        <f t="shared" si="6"/>
        <v>472991</v>
      </c>
      <c r="H24" s="106">
        <f t="shared" si="6"/>
        <v>480403</v>
      </c>
      <c r="I24" s="106">
        <f t="shared" si="6"/>
        <v>258682</v>
      </c>
      <c r="J24" s="106">
        <f t="shared" si="6"/>
        <v>283158</v>
      </c>
      <c r="K24" s="107">
        <f>SUM(K26:K34)</f>
        <v>217429</v>
      </c>
      <c r="L24" s="107">
        <f>SUM(L26:L34)</f>
        <v>282554</v>
      </c>
      <c r="M24" s="107">
        <f>SUM(M26:M34)</f>
        <v>299178</v>
      </c>
      <c r="N24" s="107">
        <f>SUM(N26:N34)+N25</f>
        <v>405212</v>
      </c>
      <c r="O24" s="107">
        <f>+O25+O29+O30+O32+O33</f>
        <v>541753</v>
      </c>
      <c r="P24" s="107">
        <f>+P25+P29+P30+P32+P33</f>
        <v>477025</v>
      </c>
      <c r="Q24" s="107">
        <f>+Q25+Q29+Q30+Q32+Q33</f>
        <v>542489</v>
      </c>
      <c r="R24" s="107">
        <f>+R25+R29+R30+R32+R33</f>
        <v>390598</v>
      </c>
      <c r="S24" s="107">
        <f>+S25+S29+S32+S33</f>
        <v>370937</v>
      </c>
      <c r="T24" s="107">
        <f>+T25+T29+T32+T33</f>
        <v>245820</v>
      </c>
      <c r="U24" s="107">
        <f>+U32+U33</f>
        <v>106443</v>
      </c>
    </row>
    <row r="25" spans="1:21" s="108" customFormat="1" ht="13.5">
      <c r="A25" s="15" t="s">
        <v>138</v>
      </c>
      <c r="B25" s="106" t="s">
        <v>4</v>
      </c>
      <c r="C25" s="106" t="s">
        <v>4</v>
      </c>
      <c r="D25" s="106" t="s">
        <v>4</v>
      </c>
      <c r="E25" s="106" t="s">
        <v>4</v>
      </c>
      <c r="F25" s="106" t="s">
        <v>4</v>
      </c>
      <c r="G25" s="106" t="s">
        <v>4</v>
      </c>
      <c r="H25" s="106" t="s">
        <v>4</v>
      </c>
      <c r="I25" s="106" t="s">
        <v>4</v>
      </c>
      <c r="J25" s="106" t="s">
        <v>4</v>
      </c>
      <c r="K25" s="106" t="s">
        <v>4</v>
      </c>
      <c r="L25" s="106" t="s">
        <v>4</v>
      </c>
      <c r="M25" s="106" t="s">
        <v>4</v>
      </c>
      <c r="N25" s="107">
        <v>19890</v>
      </c>
      <c r="O25" s="107">
        <v>38532</v>
      </c>
      <c r="P25" s="107">
        <v>27094</v>
      </c>
      <c r="Q25" s="107">
        <v>23619</v>
      </c>
      <c r="R25" s="107">
        <v>18801</v>
      </c>
      <c r="S25" s="107">
        <v>19672</v>
      </c>
      <c r="T25" s="107">
        <v>3685</v>
      </c>
      <c r="U25" s="112" t="s">
        <v>4</v>
      </c>
    </row>
    <row r="26" spans="1:21" s="114" customFormat="1" ht="13.5">
      <c r="A26" s="17" t="s">
        <v>16</v>
      </c>
      <c r="B26" s="113">
        <v>17410</v>
      </c>
      <c r="C26" s="106" t="s">
        <v>4</v>
      </c>
      <c r="D26" s="106" t="s">
        <v>4</v>
      </c>
      <c r="E26" s="106" t="s">
        <v>4</v>
      </c>
      <c r="F26" s="106" t="s">
        <v>4</v>
      </c>
      <c r="G26" s="106" t="s">
        <v>4</v>
      </c>
      <c r="H26" s="106" t="s">
        <v>4</v>
      </c>
      <c r="I26" s="109" t="s">
        <v>4</v>
      </c>
      <c r="J26" s="106" t="s">
        <v>4</v>
      </c>
      <c r="K26" s="107" t="s">
        <v>4</v>
      </c>
      <c r="L26" s="107" t="s">
        <v>4</v>
      </c>
      <c r="M26" s="107" t="s">
        <v>4</v>
      </c>
      <c r="N26" s="107" t="s">
        <v>4</v>
      </c>
      <c r="O26" s="107" t="s">
        <v>4</v>
      </c>
      <c r="P26" s="107" t="s">
        <v>4</v>
      </c>
      <c r="Q26" s="107" t="s">
        <v>4</v>
      </c>
      <c r="R26" s="107" t="s">
        <v>4</v>
      </c>
      <c r="S26" s="107" t="s">
        <v>4</v>
      </c>
      <c r="T26" s="107" t="s">
        <v>4</v>
      </c>
      <c r="U26" s="107" t="s">
        <v>4</v>
      </c>
    </row>
    <row r="27" spans="1:21" s="114" customFormat="1" ht="13.5">
      <c r="A27" s="17" t="s">
        <v>17</v>
      </c>
      <c r="B27" s="106" t="s">
        <v>4</v>
      </c>
      <c r="C27" s="106" t="s">
        <v>4</v>
      </c>
      <c r="D27" s="106" t="s">
        <v>4</v>
      </c>
      <c r="E27" s="106" t="s">
        <v>4</v>
      </c>
      <c r="F27" s="106" t="s">
        <v>4</v>
      </c>
      <c r="G27" s="106" t="s">
        <v>4</v>
      </c>
      <c r="H27" s="106" t="s">
        <v>4</v>
      </c>
      <c r="I27" s="109" t="s">
        <v>4</v>
      </c>
      <c r="J27" s="106" t="s">
        <v>4</v>
      </c>
      <c r="K27" s="107" t="s">
        <v>4</v>
      </c>
      <c r="L27" s="107" t="s">
        <v>4</v>
      </c>
      <c r="M27" s="107" t="s">
        <v>4</v>
      </c>
      <c r="N27" s="107" t="s">
        <v>4</v>
      </c>
      <c r="O27" s="107" t="s">
        <v>4</v>
      </c>
      <c r="P27" s="107" t="s">
        <v>4</v>
      </c>
      <c r="Q27" s="107" t="s">
        <v>4</v>
      </c>
      <c r="R27" s="107" t="s">
        <v>4</v>
      </c>
      <c r="S27" s="107" t="s">
        <v>4</v>
      </c>
      <c r="T27" s="107" t="s">
        <v>4</v>
      </c>
      <c r="U27" s="107" t="s">
        <v>4</v>
      </c>
    </row>
    <row r="28" spans="1:21" s="108" customFormat="1" ht="13.5">
      <c r="A28" s="17" t="s">
        <v>18</v>
      </c>
      <c r="B28" s="106" t="s">
        <v>4</v>
      </c>
      <c r="C28" s="106" t="s">
        <v>4</v>
      </c>
      <c r="D28" s="106" t="s">
        <v>4</v>
      </c>
      <c r="E28" s="106" t="s">
        <v>4</v>
      </c>
      <c r="F28" s="113">
        <v>42782</v>
      </c>
      <c r="G28" s="106">
        <v>118740</v>
      </c>
      <c r="H28" s="106">
        <v>83808</v>
      </c>
      <c r="I28" s="109">
        <v>13349</v>
      </c>
      <c r="J28" s="109" t="s">
        <v>4</v>
      </c>
      <c r="K28" s="112" t="s">
        <v>4</v>
      </c>
      <c r="L28" s="112" t="s">
        <v>4</v>
      </c>
      <c r="M28" s="112" t="s">
        <v>4</v>
      </c>
      <c r="N28" s="112" t="s">
        <v>4</v>
      </c>
      <c r="O28" s="112" t="s">
        <v>4</v>
      </c>
      <c r="P28" s="112" t="s">
        <v>4</v>
      </c>
      <c r="Q28" s="112" t="s">
        <v>4</v>
      </c>
      <c r="R28" s="112" t="s">
        <v>4</v>
      </c>
      <c r="S28" s="112" t="s">
        <v>4</v>
      </c>
      <c r="T28" s="112" t="s">
        <v>4</v>
      </c>
      <c r="U28" s="112" t="s">
        <v>4</v>
      </c>
    </row>
    <row r="29" spans="1:21" s="108" customFormat="1" ht="13.5">
      <c r="A29" s="17" t="s">
        <v>19</v>
      </c>
      <c r="B29" s="113">
        <v>325720</v>
      </c>
      <c r="C29" s="113">
        <v>251879</v>
      </c>
      <c r="D29" s="113">
        <v>273591</v>
      </c>
      <c r="E29" s="106">
        <v>204328</v>
      </c>
      <c r="F29" s="113">
        <v>184805</v>
      </c>
      <c r="G29" s="106">
        <v>166991</v>
      </c>
      <c r="H29" s="106">
        <v>220831</v>
      </c>
      <c r="I29" s="109">
        <v>191115</v>
      </c>
      <c r="J29" s="110">
        <v>236612</v>
      </c>
      <c r="K29" s="111">
        <v>166453</v>
      </c>
      <c r="L29" s="111">
        <v>199502</v>
      </c>
      <c r="M29" s="112">
        <v>221514</v>
      </c>
      <c r="N29" s="112">
        <v>283447</v>
      </c>
      <c r="O29" s="112">
        <v>292809</v>
      </c>
      <c r="P29" s="112">
        <v>235666</v>
      </c>
      <c r="Q29" s="112">
        <v>237921</v>
      </c>
      <c r="R29" s="112">
        <v>162426</v>
      </c>
      <c r="S29" s="112">
        <v>179110</v>
      </c>
      <c r="T29" s="112">
        <v>86862</v>
      </c>
      <c r="U29" s="112" t="s">
        <v>4</v>
      </c>
    </row>
    <row r="30" spans="1:21" s="108" customFormat="1" ht="13.5">
      <c r="A30" s="17" t="s">
        <v>178</v>
      </c>
      <c r="B30" s="113"/>
      <c r="C30" s="106" t="s">
        <v>4</v>
      </c>
      <c r="D30" s="106" t="s">
        <v>4</v>
      </c>
      <c r="E30" s="106" t="s">
        <v>4</v>
      </c>
      <c r="F30" s="106" t="s">
        <v>4</v>
      </c>
      <c r="G30" s="106" t="s">
        <v>4</v>
      </c>
      <c r="H30" s="106" t="s">
        <v>4</v>
      </c>
      <c r="I30" s="106" t="s">
        <v>4</v>
      </c>
      <c r="J30" s="106" t="s">
        <v>4</v>
      </c>
      <c r="K30" s="106" t="s">
        <v>4</v>
      </c>
      <c r="L30" s="106" t="s">
        <v>4</v>
      </c>
      <c r="M30" s="106" t="s">
        <v>4</v>
      </c>
      <c r="N30" s="106" t="s">
        <v>4</v>
      </c>
      <c r="O30" s="107">
        <v>29277</v>
      </c>
      <c r="P30" s="112">
        <v>45679</v>
      </c>
      <c r="Q30" s="112">
        <v>41453</v>
      </c>
      <c r="R30" s="112">
        <v>7864</v>
      </c>
      <c r="S30" s="112" t="s">
        <v>4</v>
      </c>
      <c r="T30" s="112" t="s">
        <v>4</v>
      </c>
      <c r="U30" s="112" t="s">
        <v>4</v>
      </c>
    </row>
    <row r="31" spans="1:21" s="114" customFormat="1" ht="13.5">
      <c r="A31" s="17" t="s">
        <v>20</v>
      </c>
      <c r="B31" s="106" t="s">
        <v>4</v>
      </c>
      <c r="C31" s="106" t="s">
        <v>4</v>
      </c>
      <c r="D31" s="106" t="s">
        <v>4</v>
      </c>
      <c r="E31" s="106" t="s">
        <v>4</v>
      </c>
      <c r="F31" s="113">
        <v>500</v>
      </c>
      <c r="G31" s="106">
        <v>1898</v>
      </c>
      <c r="H31" s="106">
        <v>1640</v>
      </c>
      <c r="I31" s="109" t="s">
        <v>4</v>
      </c>
      <c r="J31" s="109" t="s">
        <v>4</v>
      </c>
      <c r="K31" s="112" t="s">
        <v>4</v>
      </c>
      <c r="L31" s="112" t="s">
        <v>4</v>
      </c>
      <c r="M31" s="112" t="s">
        <v>4</v>
      </c>
      <c r="N31" s="112" t="s">
        <v>4</v>
      </c>
      <c r="O31" s="112" t="s">
        <v>4</v>
      </c>
      <c r="P31" s="112" t="s">
        <v>4</v>
      </c>
      <c r="Q31" s="112" t="s">
        <v>4</v>
      </c>
      <c r="R31" s="112" t="s">
        <v>4</v>
      </c>
      <c r="S31" s="112" t="s">
        <v>4</v>
      </c>
      <c r="T31" s="112" t="s">
        <v>4</v>
      </c>
      <c r="U31" s="112" t="s">
        <v>4</v>
      </c>
    </row>
    <row r="32" spans="1:21" s="108" customFormat="1" ht="13.5">
      <c r="A32" s="17" t="s">
        <v>21</v>
      </c>
      <c r="B32" s="113">
        <v>180431</v>
      </c>
      <c r="C32" s="113">
        <v>160184</v>
      </c>
      <c r="D32" s="113">
        <v>171262</v>
      </c>
      <c r="E32" s="106">
        <v>154937</v>
      </c>
      <c r="F32" s="113">
        <v>69704</v>
      </c>
      <c r="G32" s="106" t="s">
        <v>4</v>
      </c>
      <c r="H32" s="106" t="s">
        <v>4</v>
      </c>
      <c r="I32" s="109" t="s">
        <v>4</v>
      </c>
      <c r="J32" s="109" t="s">
        <v>4</v>
      </c>
      <c r="K32" s="112" t="s">
        <v>4</v>
      </c>
      <c r="L32" s="112" t="s">
        <v>4</v>
      </c>
      <c r="M32" s="112" t="s">
        <v>4</v>
      </c>
      <c r="N32" s="112" t="s">
        <v>4</v>
      </c>
      <c r="O32" s="112">
        <v>88020</v>
      </c>
      <c r="P32" s="107">
        <v>95231</v>
      </c>
      <c r="Q32" s="107">
        <v>165138</v>
      </c>
      <c r="R32" s="107">
        <v>142382</v>
      </c>
      <c r="S32" s="107">
        <v>120780</v>
      </c>
      <c r="T32" s="107">
        <v>108540</v>
      </c>
      <c r="U32" s="112">
        <v>99174</v>
      </c>
    </row>
    <row r="33" spans="1:21" s="108" customFormat="1" ht="13.5">
      <c r="A33" s="17" t="s">
        <v>22</v>
      </c>
      <c r="B33" s="113">
        <v>441480</v>
      </c>
      <c r="C33" s="113">
        <v>347577</v>
      </c>
      <c r="D33" s="113">
        <v>375219</v>
      </c>
      <c r="E33" s="106">
        <v>294326</v>
      </c>
      <c r="F33" s="113">
        <v>254842</v>
      </c>
      <c r="G33" s="106">
        <v>180494</v>
      </c>
      <c r="H33" s="106">
        <v>174124</v>
      </c>
      <c r="I33" s="109">
        <v>54218</v>
      </c>
      <c r="J33" s="110">
        <v>46546</v>
      </c>
      <c r="K33" s="111">
        <v>50976</v>
      </c>
      <c r="L33" s="111">
        <v>83052</v>
      </c>
      <c r="M33" s="112">
        <v>77664</v>
      </c>
      <c r="N33" s="112">
        <v>101875</v>
      </c>
      <c r="O33" s="112">
        <v>93115</v>
      </c>
      <c r="P33" s="112">
        <v>73355</v>
      </c>
      <c r="Q33" s="112">
        <v>74358</v>
      </c>
      <c r="R33" s="112">
        <v>59125</v>
      </c>
      <c r="S33" s="112">
        <v>51375</v>
      </c>
      <c r="T33" s="112">
        <v>46733</v>
      </c>
      <c r="U33" s="112">
        <v>7269</v>
      </c>
    </row>
    <row r="34" spans="1:21" ht="15">
      <c r="A34" s="17" t="s">
        <v>23</v>
      </c>
      <c r="B34" s="16" t="s">
        <v>4</v>
      </c>
      <c r="C34" s="16">
        <v>7955</v>
      </c>
      <c r="D34" s="16">
        <v>25722</v>
      </c>
      <c r="E34" s="16">
        <v>18837</v>
      </c>
      <c r="F34" s="22">
        <v>10716</v>
      </c>
      <c r="G34" s="16">
        <v>4868</v>
      </c>
      <c r="H34" s="16" t="s">
        <v>4</v>
      </c>
      <c r="I34" s="18" t="s">
        <v>4</v>
      </c>
      <c r="J34" s="18" t="s">
        <v>4</v>
      </c>
      <c r="K34" s="21" t="s">
        <v>4</v>
      </c>
      <c r="L34" s="21" t="s">
        <v>4</v>
      </c>
      <c r="M34" s="21" t="s">
        <v>4</v>
      </c>
      <c r="N34" s="21" t="s">
        <v>4</v>
      </c>
      <c r="O34" s="21"/>
      <c r="P34" s="21"/>
      <c r="Q34" s="21"/>
      <c r="R34" s="21"/>
      <c r="S34" s="21"/>
      <c r="T34" s="21"/>
      <c r="U34" s="112" t="s">
        <v>4</v>
      </c>
    </row>
    <row r="35" spans="1:21" ht="15">
      <c r="A35" s="15" t="s">
        <v>24</v>
      </c>
      <c r="B35" s="22">
        <f t="shared" ref="B35:L35" si="7">SUM(B36:B43)</f>
        <v>282292</v>
      </c>
      <c r="C35" s="22">
        <f t="shared" si="7"/>
        <v>222273</v>
      </c>
      <c r="D35" s="113">
        <f t="shared" si="7"/>
        <v>226595</v>
      </c>
      <c r="E35" s="106">
        <f t="shared" si="7"/>
        <v>149252</v>
      </c>
      <c r="F35" s="106">
        <f t="shared" si="7"/>
        <v>132768</v>
      </c>
      <c r="G35" s="106">
        <f t="shared" si="7"/>
        <v>111646</v>
      </c>
      <c r="H35" s="106">
        <f t="shared" si="7"/>
        <v>60010</v>
      </c>
      <c r="I35" s="106">
        <f t="shared" si="7"/>
        <v>43398</v>
      </c>
      <c r="J35" s="106">
        <f t="shared" si="7"/>
        <v>35456</v>
      </c>
      <c r="K35" s="107">
        <f t="shared" si="7"/>
        <v>19177</v>
      </c>
      <c r="L35" s="107">
        <f t="shared" si="7"/>
        <v>16085</v>
      </c>
      <c r="M35" s="107">
        <f t="shared" ref="M35:S35" si="8">SUM(M36:M43)</f>
        <v>12636</v>
      </c>
      <c r="N35" s="107">
        <f t="shared" si="8"/>
        <v>14695</v>
      </c>
      <c r="O35" s="107">
        <f t="shared" si="8"/>
        <v>11693</v>
      </c>
      <c r="P35" s="107">
        <f t="shared" si="8"/>
        <v>8324</v>
      </c>
      <c r="Q35" s="107">
        <f t="shared" si="8"/>
        <v>7519</v>
      </c>
      <c r="R35" s="107">
        <f t="shared" si="8"/>
        <v>18039</v>
      </c>
      <c r="S35" s="107">
        <f t="shared" si="8"/>
        <v>25799</v>
      </c>
      <c r="T35" s="107">
        <f>SUM(T36:T43)</f>
        <v>18379</v>
      </c>
      <c r="U35" s="112" t="s">
        <v>4</v>
      </c>
    </row>
    <row r="36" spans="1:21" ht="15">
      <c r="A36" s="17" t="s">
        <v>25</v>
      </c>
      <c r="B36" s="22">
        <v>22589</v>
      </c>
      <c r="C36" s="22">
        <v>17923</v>
      </c>
      <c r="D36" s="22">
        <v>12703</v>
      </c>
      <c r="E36" s="16" t="s">
        <v>4</v>
      </c>
      <c r="F36" s="16" t="s">
        <v>4</v>
      </c>
      <c r="G36" s="16" t="s">
        <v>4</v>
      </c>
      <c r="H36" s="16" t="s">
        <v>4</v>
      </c>
      <c r="I36" s="18" t="s">
        <v>4</v>
      </c>
      <c r="J36" s="18" t="s">
        <v>4</v>
      </c>
      <c r="K36" s="21" t="s">
        <v>4</v>
      </c>
      <c r="L36" s="21" t="s">
        <v>4</v>
      </c>
      <c r="M36" s="21" t="s">
        <v>4</v>
      </c>
      <c r="N36" s="21" t="s">
        <v>4</v>
      </c>
      <c r="O36" s="21"/>
      <c r="P36" s="21"/>
      <c r="Q36" s="21"/>
      <c r="R36" s="21"/>
      <c r="S36" s="21"/>
      <c r="T36" s="21"/>
      <c r="U36" s="112" t="s">
        <v>4</v>
      </c>
    </row>
    <row r="37" spans="1:21" s="108" customFormat="1" ht="15">
      <c r="A37" s="24" t="s">
        <v>179</v>
      </c>
      <c r="B37" s="113"/>
      <c r="C37" s="28" t="s">
        <v>4</v>
      </c>
      <c r="D37" s="28" t="s">
        <v>4</v>
      </c>
      <c r="E37" s="28" t="s">
        <v>4</v>
      </c>
      <c r="F37" s="28" t="s">
        <v>4</v>
      </c>
      <c r="G37" s="28" t="s">
        <v>4</v>
      </c>
      <c r="H37" s="28" t="s">
        <v>4</v>
      </c>
      <c r="I37" s="28" t="s">
        <v>4</v>
      </c>
      <c r="J37" s="28" t="s">
        <v>4</v>
      </c>
      <c r="K37" s="28" t="s">
        <v>4</v>
      </c>
      <c r="L37" s="28" t="s">
        <v>4</v>
      </c>
      <c r="M37" s="28" t="s">
        <v>4</v>
      </c>
      <c r="N37" s="28" t="s">
        <v>4</v>
      </c>
      <c r="O37" s="28" t="s">
        <v>4</v>
      </c>
      <c r="P37" s="28" t="s">
        <v>4</v>
      </c>
      <c r="Q37" s="112">
        <v>20</v>
      </c>
      <c r="R37" s="112">
        <v>14925</v>
      </c>
      <c r="S37" s="112">
        <v>25799</v>
      </c>
      <c r="T37" s="112">
        <v>18379</v>
      </c>
      <c r="U37" s="112">
        <v>13799</v>
      </c>
    </row>
    <row r="38" spans="1:21" s="108" customFormat="1" ht="15">
      <c r="A38" s="24" t="s">
        <v>26</v>
      </c>
      <c r="B38" s="115" t="s">
        <v>4</v>
      </c>
      <c r="C38" s="28" t="s">
        <v>4</v>
      </c>
      <c r="D38" s="28" t="s">
        <v>4</v>
      </c>
      <c r="E38" s="28" t="s">
        <v>4</v>
      </c>
      <c r="F38" s="28" t="s">
        <v>4</v>
      </c>
      <c r="G38" s="28" t="s">
        <v>4</v>
      </c>
      <c r="H38" s="28" t="s">
        <v>4</v>
      </c>
      <c r="I38" s="28" t="s">
        <v>4</v>
      </c>
      <c r="J38" s="116">
        <v>23388</v>
      </c>
      <c r="K38" s="111">
        <v>15378</v>
      </c>
      <c r="L38" s="111">
        <v>16085</v>
      </c>
      <c r="M38" s="112">
        <v>12636</v>
      </c>
      <c r="N38" s="112">
        <v>14695</v>
      </c>
      <c r="O38" s="112">
        <v>11693</v>
      </c>
      <c r="P38" s="112">
        <v>8324</v>
      </c>
      <c r="Q38" s="112">
        <v>7499</v>
      </c>
      <c r="R38" s="112">
        <v>3114</v>
      </c>
      <c r="S38" s="28" t="s">
        <v>4</v>
      </c>
      <c r="T38" s="28" t="s">
        <v>4</v>
      </c>
      <c r="U38" s="112" t="s">
        <v>4</v>
      </c>
    </row>
    <row r="39" spans="1:21" s="108" customFormat="1" ht="15">
      <c r="A39" s="24" t="s">
        <v>27</v>
      </c>
      <c r="B39" s="106">
        <v>81391</v>
      </c>
      <c r="C39" s="106">
        <v>67579</v>
      </c>
      <c r="D39" s="106">
        <v>66181</v>
      </c>
      <c r="E39" s="115">
        <v>54458</v>
      </c>
      <c r="F39" s="115">
        <v>53958</v>
      </c>
      <c r="G39" s="115">
        <v>50284</v>
      </c>
      <c r="H39" s="106">
        <v>37099</v>
      </c>
      <c r="I39" s="117">
        <v>21478</v>
      </c>
      <c r="J39" s="117" t="s">
        <v>4</v>
      </c>
      <c r="K39" s="112" t="s">
        <v>4</v>
      </c>
      <c r="L39" s="28" t="s">
        <v>4</v>
      </c>
      <c r="M39" s="28" t="s">
        <v>4</v>
      </c>
      <c r="N39" s="28" t="s">
        <v>4</v>
      </c>
      <c r="O39" s="28" t="s">
        <v>4</v>
      </c>
      <c r="P39" s="28" t="s">
        <v>4</v>
      </c>
      <c r="Q39" s="28" t="s">
        <v>4</v>
      </c>
      <c r="R39" s="28" t="s">
        <v>4</v>
      </c>
      <c r="S39" s="28" t="s">
        <v>4</v>
      </c>
      <c r="T39" s="28" t="s">
        <v>4</v>
      </c>
      <c r="U39" s="112" t="s">
        <v>4</v>
      </c>
    </row>
    <row r="40" spans="1:21" s="108" customFormat="1" ht="15">
      <c r="A40" s="24" t="s">
        <v>28</v>
      </c>
      <c r="B40" s="106">
        <v>58791</v>
      </c>
      <c r="C40" s="106">
        <v>39081</v>
      </c>
      <c r="D40" s="106">
        <v>41078</v>
      </c>
      <c r="E40" s="115">
        <v>39579</v>
      </c>
      <c r="F40" s="115">
        <v>27146</v>
      </c>
      <c r="G40" s="115">
        <v>15675</v>
      </c>
      <c r="H40" s="106">
        <v>3080</v>
      </c>
      <c r="I40" s="117" t="s">
        <v>4</v>
      </c>
      <c r="J40" s="117" t="s">
        <v>4</v>
      </c>
      <c r="K40" s="112" t="s">
        <v>4</v>
      </c>
      <c r="L40" s="28" t="s">
        <v>4</v>
      </c>
      <c r="M40" s="28" t="s">
        <v>4</v>
      </c>
      <c r="N40" s="28" t="s">
        <v>4</v>
      </c>
      <c r="O40" s="28" t="s">
        <v>4</v>
      </c>
      <c r="P40" s="28" t="s">
        <v>4</v>
      </c>
      <c r="Q40" s="28" t="s">
        <v>4</v>
      </c>
      <c r="R40" s="28" t="s">
        <v>4</v>
      </c>
      <c r="S40" s="28" t="s">
        <v>4</v>
      </c>
      <c r="T40" s="28" t="s">
        <v>4</v>
      </c>
      <c r="U40" s="112" t="s">
        <v>4</v>
      </c>
    </row>
    <row r="41" spans="1:21" s="108" customFormat="1" ht="15">
      <c r="A41" s="24" t="s">
        <v>29</v>
      </c>
      <c r="B41" s="106">
        <v>5388</v>
      </c>
      <c r="C41" s="115" t="s">
        <v>4</v>
      </c>
      <c r="D41" s="115" t="s">
        <v>4</v>
      </c>
      <c r="E41" s="115" t="s">
        <v>4</v>
      </c>
      <c r="F41" s="115" t="s">
        <v>4</v>
      </c>
      <c r="G41" s="115" t="s">
        <v>4</v>
      </c>
      <c r="H41" s="106" t="s">
        <v>4</v>
      </c>
      <c r="I41" s="117" t="s">
        <v>4</v>
      </c>
      <c r="J41" s="117" t="s">
        <v>4</v>
      </c>
      <c r="K41" s="112" t="s">
        <v>4</v>
      </c>
      <c r="L41" s="28" t="s">
        <v>4</v>
      </c>
      <c r="M41" s="28" t="s">
        <v>4</v>
      </c>
      <c r="N41" s="28" t="s">
        <v>4</v>
      </c>
      <c r="O41" s="28" t="s">
        <v>4</v>
      </c>
      <c r="P41" s="28" t="s">
        <v>4</v>
      </c>
      <c r="Q41" s="28" t="s">
        <v>4</v>
      </c>
      <c r="R41" s="28" t="s">
        <v>4</v>
      </c>
      <c r="S41" s="28" t="s">
        <v>4</v>
      </c>
      <c r="T41" s="28" t="s">
        <v>4</v>
      </c>
      <c r="U41" s="112" t="s">
        <v>4</v>
      </c>
    </row>
    <row r="42" spans="1:21" s="108" customFormat="1" ht="15">
      <c r="A42" s="24" t="s">
        <v>30</v>
      </c>
      <c r="B42" s="115" t="s">
        <v>4</v>
      </c>
      <c r="C42" s="28" t="s">
        <v>4</v>
      </c>
      <c r="D42" s="28" t="s">
        <v>4</v>
      </c>
      <c r="E42" s="28" t="s">
        <v>4</v>
      </c>
      <c r="F42" s="115">
        <v>7448</v>
      </c>
      <c r="G42" s="115">
        <v>32622</v>
      </c>
      <c r="H42" s="106">
        <v>19831</v>
      </c>
      <c r="I42" s="117">
        <v>4041</v>
      </c>
      <c r="J42" s="117" t="s">
        <v>4</v>
      </c>
      <c r="K42" s="112" t="s">
        <v>4</v>
      </c>
      <c r="L42" s="28" t="s">
        <v>4</v>
      </c>
      <c r="M42" s="28" t="s">
        <v>4</v>
      </c>
      <c r="N42" s="28" t="s">
        <v>4</v>
      </c>
      <c r="O42" s="28" t="s">
        <v>4</v>
      </c>
      <c r="P42" s="28" t="s">
        <v>4</v>
      </c>
      <c r="Q42" s="28" t="s">
        <v>4</v>
      </c>
      <c r="R42" s="28" t="s">
        <v>4</v>
      </c>
      <c r="S42" s="28" t="s">
        <v>4</v>
      </c>
      <c r="T42" s="28" t="s">
        <v>4</v>
      </c>
      <c r="U42" s="112" t="s">
        <v>4</v>
      </c>
    </row>
    <row r="43" spans="1:21" s="108" customFormat="1" ht="15">
      <c r="A43" s="24" t="s">
        <v>31</v>
      </c>
      <c r="B43" s="106">
        <v>114133</v>
      </c>
      <c r="C43" s="106">
        <v>97690</v>
      </c>
      <c r="D43" s="106">
        <v>106633</v>
      </c>
      <c r="E43" s="115">
        <v>55215</v>
      </c>
      <c r="F43" s="115">
        <v>44216</v>
      </c>
      <c r="G43" s="115">
        <v>13065</v>
      </c>
      <c r="H43" s="106" t="s">
        <v>4</v>
      </c>
      <c r="I43" s="117">
        <v>17879</v>
      </c>
      <c r="J43" s="116">
        <v>12068</v>
      </c>
      <c r="K43" s="111">
        <v>3799</v>
      </c>
      <c r="L43" s="28" t="s">
        <v>4</v>
      </c>
      <c r="M43" s="28" t="s">
        <v>4</v>
      </c>
      <c r="N43" s="28" t="s">
        <v>4</v>
      </c>
      <c r="O43" s="28" t="s">
        <v>4</v>
      </c>
      <c r="P43" s="28" t="s">
        <v>4</v>
      </c>
      <c r="Q43" s="28" t="s">
        <v>4</v>
      </c>
      <c r="R43" s="28" t="s">
        <v>4</v>
      </c>
      <c r="S43" s="28" t="s">
        <v>4</v>
      </c>
      <c r="T43" s="28" t="s">
        <v>4</v>
      </c>
      <c r="U43" s="112" t="s">
        <v>4</v>
      </c>
    </row>
    <row r="44" spans="1:21" ht="15.75">
      <c r="A44" s="24"/>
      <c r="B44" s="16"/>
      <c r="C44" s="16"/>
      <c r="D44" s="16"/>
      <c r="E44" s="25"/>
      <c r="F44" s="30"/>
      <c r="G44" s="25"/>
      <c r="H44" s="16"/>
      <c r="I44" s="27"/>
      <c r="J44" s="31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">
      <c r="A45" s="33" t="s">
        <v>32</v>
      </c>
      <c r="B45" s="34">
        <f>+B46+B54+B65+B74+B84+B97+B103</f>
        <v>1989031</v>
      </c>
      <c r="C45" s="34">
        <f>+C46+C54+C65+C74+C84+C97</f>
        <v>1656172</v>
      </c>
      <c r="D45" s="34">
        <f>+D46+D54+D65+D74+D84+D97</f>
        <v>1672987</v>
      </c>
      <c r="E45" s="34">
        <f>+E46+E54+E65+E74+E84+E97</f>
        <v>1385715</v>
      </c>
      <c r="F45" s="34">
        <f>+F46+F54+F65+F74+F84+F97</f>
        <v>1182933</v>
      </c>
      <c r="G45" s="34">
        <f>+G46+G54+G65+G84+G97</f>
        <v>1153358</v>
      </c>
      <c r="H45" s="12">
        <f>+H46+H54+H65+H84+H97+H104</f>
        <v>1156809</v>
      </c>
      <c r="I45" s="12">
        <f>+I46+I54+I65+I84+I97+I104</f>
        <v>938848</v>
      </c>
      <c r="J45" s="12">
        <f>+J46+J54+J65+J84+J97+J104</f>
        <v>1019184</v>
      </c>
      <c r="K45" s="12">
        <f>+K46+K54+K65+K84+K97+K104</f>
        <v>413750</v>
      </c>
      <c r="L45" s="12">
        <f>+L46+L54+L65+L84</f>
        <v>600703</v>
      </c>
      <c r="M45" s="12">
        <f>+M46+M54+M84+M104</f>
        <v>721501</v>
      </c>
      <c r="N45" s="12">
        <f>+N46+N54+N84+N104</f>
        <v>840700</v>
      </c>
      <c r="O45" s="12">
        <f>+O46+O54+O84+O104</f>
        <v>831854</v>
      </c>
      <c r="P45" s="12">
        <f>+P46+P54+P84+P104</f>
        <v>861483</v>
      </c>
      <c r="Q45" s="12">
        <f>+Q46+Q54+Q84+Q104</f>
        <v>725535</v>
      </c>
      <c r="R45" s="12">
        <f>+R46+R54+R84</f>
        <v>864779</v>
      </c>
      <c r="S45" s="12">
        <f>+S46+S54+S84</f>
        <v>490629</v>
      </c>
      <c r="T45" s="12">
        <f>+T46+T54+T84</f>
        <v>446208</v>
      </c>
      <c r="U45" s="12">
        <f>+U46+U54+U84</f>
        <v>253837</v>
      </c>
    </row>
    <row r="46" spans="1:21" s="108" customFormat="1" ht="13.5">
      <c r="A46" s="92" t="s">
        <v>33</v>
      </c>
      <c r="B46" s="115">
        <f t="shared" ref="B46:L46" si="9">SUM(B47:B53)</f>
        <v>209337</v>
      </c>
      <c r="C46" s="115">
        <f>+C49+C51</f>
        <v>165269</v>
      </c>
      <c r="D46" s="115">
        <f t="shared" si="9"/>
        <v>175197</v>
      </c>
      <c r="E46" s="115">
        <f t="shared" si="9"/>
        <v>158578</v>
      </c>
      <c r="F46" s="115">
        <f t="shared" si="9"/>
        <v>115912</v>
      </c>
      <c r="G46" s="115">
        <f t="shared" si="9"/>
        <v>73568</v>
      </c>
      <c r="H46" s="106">
        <f t="shared" si="9"/>
        <v>115452</v>
      </c>
      <c r="I46" s="106">
        <f t="shared" si="9"/>
        <v>81217</v>
      </c>
      <c r="J46" s="106">
        <f t="shared" si="9"/>
        <v>53301</v>
      </c>
      <c r="K46" s="107">
        <f t="shared" si="9"/>
        <v>48589</v>
      </c>
      <c r="L46" s="107">
        <f t="shared" si="9"/>
        <v>103134</v>
      </c>
      <c r="M46" s="107">
        <f>+M48+M50+M53</f>
        <v>85082</v>
      </c>
      <c r="N46" s="107">
        <f>+N48+N53</f>
        <v>113996</v>
      </c>
      <c r="O46" s="107">
        <f>+O48+O53</f>
        <v>107130</v>
      </c>
      <c r="P46" s="107">
        <f>+P48+P53</f>
        <v>98654</v>
      </c>
      <c r="Q46" s="107">
        <f>+Q48+Q53</f>
        <v>76328</v>
      </c>
      <c r="R46" s="107">
        <f>+R48+R53</f>
        <v>66661</v>
      </c>
      <c r="S46" s="112">
        <v>12208</v>
      </c>
      <c r="T46" s="112">
        <f>SUM(T47:T53)</f>
        <v>11312</v>
      </c>
      <c r="U46" s="112">
        <f>SUM(U47:U53)</f>
        <v>2038</v>
      </c>
    </row>
    <row r="47" spans="1:21" ht="15.75">
      <c r="A47" s="24" t="s">
        <v>34</v>
      </c>
      <c r="B47" s="25" t="s">
        <v>4</v>
      </c>
      <c r="C47" s="28" t="s">
        <v>4</v>
      </c>
      <c r="D47" s="28" t="s">
        <v>4</v>
      </c>
      <c r="E47" s="28" t="s">
        <v>4</v>
      </c>
      <c r="F47" s="28" t="s">
        <v>4</v>
      </c>
      <c r="G47" s="28" t="s">
        <v>4</v>
      </c>
      <c r="H47" s="28" t="s">
        <v>4</v>
      </c>
      <c r="I47" s="28" t="s">
        <v>4</v>
      </c>
      <c r="J47" s="28" t="s">
        <v>4</v>
      </c>
      <c r="K47" s="28" t="s">
        <v>4</v>
      </c>
      <c r="L47" s="28" t="s">
        <v>4</v>
      </c>
      <c r="M47" s="28" t="s">
        <v>4</v>
      </c>
      <c r="N47" s="28" t="s">
        <v>4</v>
      </c>
      <c r="O47" s="107">
        <f>O54</f>
        <v>641297</v>
      </c>
      <c r="P47" s="112" t="s">
        <v>4</v>
      </c>
      <c r="Q47" s="112" t="s">
        <v>4</v>
      </c>
      <c r="R47" s="112" t="s">
        <v>4</v>
      </c>
      <c r="S47" s="112" t="s">
        <v>4</v>
      </c>
      <c r="T47" s="112" t="s">
        <v>4</v>
      </c>
      <c r="U47" s="112" t="s">
        <v>4</v>
      </c>
    </row>
    <row r="48" spans="1:21" s="108" customFormat="1" ht="15">
      <c r="A48" s="24" t="s">
        <v>35</v>
      </c>
      <c r="B48" s="115" t="s">
        <v>4</v>
      </c>
      <c r="C48" s="28" t="s">
        <v>4</v>
      </c>
      <c r="D48" s="28" t="s">
        <v>4</v>
      </c>
      <c r="E48" s="28" t="s">
        <v>4</v>
      </c>
      <c r="F48" s="28" t="s">
        <v>4</v>
      </c>
      <c r="G48" s="28" t="s">
        <v>4</v>
      </c>
      <c r="H48" s="28" t="s">
        <v>4</v>
      </c>
      <c r="I48" s="28" t="s">
        <v>4</v>
      </c>
      <c r="J48" s="28" t="s">
        <v>4</v>
      </c>
      <c r="K48" s="112">
        <v>25632</v>
      </c>
      <c r="L48" s="112">
        <v>73480</v>
      </c>
      <c r="M48" s="112">
        <v>64729</v>
      </c>
      <c r="N48" s="112">
        <v>56561</v>
      </c>
      <c r="O48" s="112">
        <v>53484</v>
      </c>
      <c r="P48" s="112">
        <v>51473</v>
      </c>
      <c r="Q48" s="112">
        <v>34399</v>
      </c>
      <c r="R48" s="112">
        <v>38266</v>
      </c>
      <c r="S48" s="112">
        <v>12208</v>
      </c>
      <c r="T48" s="112">
        <v>11312</v>
      </c>
      <c r="U48" s="112">
        <v>2038</v>
      </c>
    </row>
    <row r="49" spans="1:21" s="108" customFormat="1" ht="15">
      <c r="A49" s="24" t="s">
        <v>36</v>
      </c>
      <c r="B49" s="115">
        <v>163919</v>
      </c>
      <c r="C49" s="127">
        <v>140000</v>
      </c>
      <c r="D49" s="115">
        <v>142647</v>
      </c>
      <c r="E49" s="115">
        <v>131962</v>
      </c>
      <c r="F49" s="115">
        <v>103311</v>
      </c>
      <c r="G49" s="115">
        <v>51673</v>
      </c>
      <c r="H49" s="28" t="s">
        <v>4</v>
      </c>
      <c r="I49" s="28" t="s">
        <v>4</v>
      </c>
      <c r="J49" s="28" t="s">
        <v>4</v>
      </c>
      <c r="K49" s="28" t="s">
        <v>4</v>
      </c>
      <c r="L49" s="28" t="s">
        <v>4</v>
      </c>
      <c r="M49" s="28" t="s">
        <v>4</v>
      </c>
      <c r="N49" s="28" t="s">
        <v>4</v>
      </c>
      <c r="O49" s="28" t="s">
        <v>4</v>
      </c>
      <c r="P49" s="28" t="s">
        <v>4</v>
      </c>
      <c r="Q49" s="28" t="s">
        <v>4</v>
      </c>
      <c r="R49" s="28" t="s">
        <v>4</v>
      </c>
      <c r="S49" s="28" t="s">
        <v>4</v>
      </c>
      <c r="T49" s="28" t="s">
        <v>4</v>
      </c>
      <c r="U49" s="28"/>
    </row>
    <row r="50" spans="1:21" s="108" customFormat="1" ht="15">
      <c r="A50" s="24" t="s">
        <v>37</v>
      </c>
      <c r="B50" s="115" t="s">
        <v>4</v>
      </c>
      <c r="C50" s="127" t="s">
        <v>4</v>
      </c>
      <c r="D50" s="115" t="s">
        <v>4</v>
      </c>
      <c r="E50" s="115" t="s">
        <v>4</v>
      </c>
      <c r="F50" s="115" t="s">
        <v>4</v>
      </c>
      <c r="G50" s="115">
        <v>21895</v>
      </c>
      <c r="H50" s="106">
        <v>115452</v>
      </c>
      <c r="I50" s="117">
        <v>81217</v>
      </c>
      <c r="J50" s="116">
        <v>53301</v>
      </c>
      <c r="K50" s="111">
        <v>22957</v>
      </c>
      <c r="L50" s="111">
        <v>29654</v>
      </c>
      <c r="M50" s="112">
        <v>15882</v>
      </c>
      <c r="N50" s="28" t="s">
        <v>4</v>
      </c>
      <c r="O50" s="28" t="s">
        <v>4</v>
      </c>
      <c r="P50" s="28" t="s">
        <v>4</v>
      </c>
      <c r="Q50" s="28" t="s">
        <v>4</v>
      </c>
      <c r="R50" s="28" t="s">
        <v>4</v>
      </c>
      <c r="S50" s="28" t="s">
        <v>4</v>
      </c>
      <c r="T50" s="28" t="s">
        <v>4</v>
      </c>
      <c r="U50" s="28" t="s">
        <v>4</v>
      </c>
    </row>
    <row r="51" spans="1:21" s="108" customFormat="1" ht="15">
      <c r="A51" s="24" t="s">
        <v>38</v>
      </c>
      <c r="B51" s="115">
        <v>45418</v>
      </c>
      <c r="C51" s="127">
        <v>25269</v>
      </c>
      <c r="D51" s="115">
        <v>32550</v>
      </c>
      <c r="E51" s="115">
        <v>26616</v>
      </c>
      <c r="F51" s="115">
        <v>12601</v>
      </c>
      <c r="G51" s="28" t="s">
        <v>4</v>
      </c>
      <c r="H51" s="28" t="s">
        <v>4</v>
      </c>
      <c r="I51" s="28" t="s">
        <v>4</v>
      </c>
      <c r="J51" s="28" t="s">
        <v>4</v>
      </c>
      <c r="K51" s="28" t="s">
        <v>4</v>
      </c>
      <c r="L51" s="28" t="s">
        <v>4</v>
      </c>
      <c r="M51" s="28" t="s">
        <v>4</v>
      </c>
      <c r="N51" s="28" t="s">
        <v>4</v>
      </c>
      <c r="O51" s="28" t="s">
        <v>4</v>
      </c>
      <c r="P51" s="28" t="s">
        <v>4</v>
      </c>
      <c r="Q51" s="28" t="s">
        <v>4</v>
      </c>
      <c r="R51" s="28" t="s">
        <v>4</v>
      </c>
      <c r="S51" s="28" t="s">
        <v>4</v>
      </c>
      <c r="T51" s="28" t="s">
        <v>4</v>
      </c>
      <c r="U51" s="28" t="s">
        <v>4</v>
      </c>
    </row>
    <row r="52" spans="1:21" s="108" customFormat="1" ht="15">
      <c r="A52" s="24" t="s">
        <v>39</v>
      </c>
      <c r="B52" s="115" t="s">
        <v>4</v>
      </c>
      <c r="C52" s="28" t="s">
        <v>4</v>
      </c>
      <c r="D52" s="28" t="s">
        <v>4</v>
      </c>
      <c r="E52" s="28" t="s">
        <v>4</v>
      </c>
      <c r="F52" s="28" t="s">
        <v>4</v>
      </c>
      <c r="G52" s="28" t="s">
        <v>4</v>
      </c>
      <c r="H52" s="28" t="s">
        <v>4</v>
      </c>
      <c r="I52" s="28" t="s">
        <v>4</v>
      </c>
      <c r="J52" s="28" t="s">
        <v>4</v>
      </c>
      <c r="K52" s="28" t="s">
        <v>4</v>
      </c>
      <c r="L52" s="28" t="s">
        <v>4</v>
      </c>
      <c r="M52" s="28" t="s">
        <v>4</v>
      </c>
      <c r="N52" s="28" t="s">
        <v>4</v>
      </c>
      <c r="O52" s="28" t="s">
        <v>4</v>
      </c>
      <c r="P52" s="28" t="s">
        <v>4</v>
      </c>
      <c r="Q52" s="28" t="s">
        <v>4</v>
      </c>
      <c r="R52" s="28" t="s">
        <v>4</v>
      </c>
      <c r="S52" s="28" t="s">
        <v>4</v>
      </c>
      <c r="T52" s="28" t="s">
        <v>4</v>
      </c>
      <c r="U52" s="28" t="s">
        <v>4</v>
      </c>
    </row>
    <row r="53" spans="1:21" s="108" customFormat="1" ht="15">
      <c r="A53" s="24" t="s">
        <v>40</v>
      </c>
      <c r="B53" s="115" t="s">
        <v>4</v>
      </c>
      <c r="C53" s="28" t="s">
        <v>4</v>
      </c>
      <c r="D53" s="28" t="s">
        <v>4</v>
      </c>
      <c r="E53" s="28" t="s">
        <v>4</v>
      </c>
      <c r="F53" s="28" t="s">
        <v>4</v>
      </c>
      <c r="G53" s="28" t="s">
        <v>4</v>
      </c>
      <c r="H53" s="28" t="s">
        <v>4</v>
      </c>
      <c r="I53" s="28" t="s">
        <v>4</v>
      </c>
      <c r="J53" s="28" t="s">
        <v>4</v>
      </c>
      <c r="K53" s="28" t="s">
        <v>4</v>
      </c>
      <c r="L53" s="28" t="s">
        <v>4</v>
      </c>
      <c r="M53" s="112">
        <v>4471</v>
      </c>
      <c r="N53" s="112">
        <v>57435</v>
      </c>
      <c r="O53" s="112">
        <v>53646</v>
      </c>
      <c r="P53" s="112">
        <v>47181</v>
      </c>
      <c r="Q53" s="112">
        <v>41929</v>
      </c>
      <c r="R53" s="112">
        <v>28395</v>
      </c>
      <c r="S53" s="28" t="s">
        <v>4</v>
      </c>
      <c r="T53" s="28" t="s">
        <v>4</v>
      </c>
      <c r="U53" s="28" t="s">
        <v>4</v>
      </c>
    </row>
    <row r="54" spans="1:21" s="108" customFormat="1" ht="13.5">
      <c r="A54" s="92" t="s">
        <v>41</v>
      </c>
      <c r="B54" s="115">
        <f>+B57+B59+B62</f>
        <v>547493</v>
      </c>
      <c r="C54" s="115">
        <f>+C57+C59+C62</f>
        <v>446332</v>
      </c>
      <c r="D54" s="115">
        <f>+D57+D59+D62</f>
        <v>504368</v>
      </c>
      <c r="E54" s="115">
        <f>+E57+E59+E62</f>
        <v>502605</v>
      </c>
      <c r="F54" s="115">
        <f>+F56+F57+F59+F62</f>
        <v>550063</v>
      </c>
      <c r="G54" s="115">
        <f>+G56+G57+G62</f>
        <v>572058</v>
      </c>
      <c r="H54" s="115">
        <f>+H56+H57+H62</f>
        <v>465759</v>
      </c>
      <c r="I54" s="115">
        <f>+I56+I57+I62</f>
        <v>393509</v>
      </c>
      <c r="J54" s="115">
        <f>+J56+J57+J62</f>
        <v>532195</v>
      </c>
      <c r="K54" s="115">
        <f>+K56+K57+K62</f>
        <v>247524</v>
      </c>
      <c r="L54" s="107">
        <f>SUM(L55:L64)</f>
        <v>411065</v>
      </c>
      <c r="M54" s="107">
        <f>+M57+M60+M62+M63+M64</f>
        <v>560457</v>
      </c>
      <c r="N54" s="107">
        <f>+N57+N60+N62+N63+N64</f>
        <v>645548</v>
      </c>
      <c r="O54" s="107">
        <f>+O57+O60+O62+O63+O64+O61</f>
        <v>641297</v>
      </c>
      <c r="P54" s="107">
        <f>+P57+P60+P62+P63+P64+P61</f>
        <v>690613</v>
      </c>
      <c r="Q54" s="107">
        <f>+Q55+Q57+Q60+Q61+Q62+Q63+Q64</f>
        <v>607607</v>
      </c>
      <c r="R54" s="107">
        <f>+R55+R57+R60+R61+R62+R63+R64</f>
        <v>739555</v>
      </c>
      <c r="S54" s="107">
        <f>+S55+S57+S60+S61+S62+S63+S64</f>
        <v>446243</v>
      </c>
      <c r="T54" s="107">
        <f>+T55+T57+T60+T61+T62+T63+T64</f>
        <v>405966</v>
      </c>
      <c r="U54" s="107">
        <f>+U55+U57+U60+U61+U62+U63+U64</f>
        <v>233124</v>
      </c>
    </row>
    <row r="55" spans="1:21" s="108" customFormat="1" ht="15">
      <c r="A55" s="92" t="s">
        <v>180</v>
      </c>
      <c r="B55" s="115"/>
      <c r="C55" s="28" t="s">
        <v>4</v>
      </c>
      <c r="D55" s="28" t="s">
        <v>4</v>
      </c>
      <c r="E55" s="28" t="s">
        <v>4</v>
      </c>
      <c r="F55" s="28" t="s">
        <v>4</v>
      </c>
      <c r="G55" s="28" t="s">
        <v>4</v>
      </c>
      <c r="H55" s="28" t="s">
        <v>4</v>
      </c>
      <c r="I55" s="28" t="s">
        <v>4</v>
      </c>
      <c r="J55" s="28" t="s">
        <v>4</v>
      </c>
      <c r="K55" s="28" t="s">
        <v>4</v>
      </c>
      <c r="L55" s="28" t="s">
        <v>4</v>
      </c>
      <c r="M55" s="28" t="s">
        <v>4</v>
      </c>
      <c r="N55" s="28" t="s">
        <v>4</v>
      </c>
      <c r="O55" s="28" t="s">
        <v>4</v>
      </c>
      <c r="P55" s="28" t="s">
        <v>4</v>
      </c>
      <c r="Q55" s="107">
        <v>10251</v>
      </c>
      <c r="R55" s="107">
        <v>100188</v>
      </c>
      <c r="S55" s="107">
        <v>59869</v>
      </c>
      <c r="T55" s="151">
        <v>56205</v>
      </c>
      <c r="U55" s="151">
        <v>41858</v>
      </c>
    </row>
    <row r="56" spans="1:21" s="108" customFormat="1" ht="15">
      <c r="A56" s="24" t="s">
        <v>45</v>
      </c>
      <c r="B56" s="115" t="s">
        <v>4</v>
      </c>
      <c r="C56" s="28" t="s">
        <v>4</v>
      </c>
      <c r="D56" s="28" t="s">
        <v>4</v>
      </c>
      <c r="E56" s="28" t="s">
        <v>4</v>
      </c>
      <c r="F56" s="118">
        <v>25994</v>
      </c>
      <c r="G56" s="115">
        <v>279711</v>
      </c>
      <c r="H56" s="106">
        <v>232913</v>
      </c>
      <c r="I56" s="117">
        <v>226314</v>
      </c>
      <c r="J56" s="116">
        <v>250002</v>
      </c>
      <c r="K56" s="111">
        <v>79314</v>
      </c>
      <c r="L56" s="111">
        <v>91796</v>
      </c>
      <c r="M56" s="28" t="s">
        <v>4</v>
      </c>
      <c r="N56" s="28" t="s">
        <v>4</v>
      </c>
      <c r="O56" s="28" t="s">
        <v>4</v>
      </c>
      <c r="P56" s="28" t="s">
        <v>4</v>
      </c>
      <c r="Q56" s="28" t="s">
        <v>4</v>
      </c>
      <c r="R56" s="28" t="s">
        <v>4</v>
      </c>
      <c r="S56" s="28" t="s">
        <v>4</v>
      </c>
      <c r="T56" s="28" t="s">
        <v>4</v>
      </c>
      <c r="U56" s="28" t="s">
        <v>4</v>
      </c>
    </row>
    <row r="57" spans="1:21" s="108" customFormat="1" ht="13.5">
      <c r="A57" s="24" t="s">
        <v>46</v>
      </c>
      <c r="B57" s="115">
        <v>34919</v>
      </c>
      <c r="C57" s="115">
        <v>35535</v>
      </c>
      <c r="D57" s="115">
        <v>35938</v>
      </c>
      <c r="E57" s="115">
        <v>36026</v>
      </c>
      <c r="F57" s="118">
        <v>28723</v>
      </c>
      <c r="G57" s="115">
        <v>37949</v>
      </c>
      <c r="H57" s="106">
        <v>42364</v>
      </c>
      <c r="I57" s="117">
        <v>36597</v>
      </c>
      <c r="J57" s="116">
        <v>30897</v>
      </c>
      <c r="K57" s="111">
        <v>7355</v>
      </c>
      <c r="L57" s="111">
        <v>15791</v>
      </c>
      <c r="M57" s="112">
        <v>13222</v>
      </c>
      <c r="N57" s="112">
        <v>14960</v>
      </c>
      <c r="O57" s="112">
        <v>15726</v>
      </c>
      <c r="P57" s="112">
        <v>39918</v>
      </c>
      <c r="Q57" s="112">
        <v>40403</v>
      </c>
      <c r="R57" s="112">
        <v>38030</v>
      </c>
      <c r="S57" s="112">
        <v>21999</v>
      </c>
      <c r="T57" s="112">
        <v>21137</v>
      </c>
      <c r="U57" s="112">
        <v>14651</v>
      </c>
    </row>
    <row r="58" spans="1:21" s="108" customFormat="1" ht="15">
      <c r="A58" s="24" t="s">
        <v>43</v>
      </c>
      <c r="B58" s="115" t="s">
        <v>4</v>
      </c>
      <c r="C58" s="28" t="s">
        <v>4</v>
      </c>
      <c r="D58" s="28" t="s">
        <v>4</v>
      </c>
      <c r="E58" s="28" t="s">
        <v>4</v>
      </c>
      <c r="F58" s="28" t="s">
        <v>4</v>
      </c>
      <c r="G58" s="28" t="s">
        <v>4</v>
      </c>
      <c r="H58" s="28" t="s">
        <v>4</v>
      </c>
      <c r="I58" s="28" t="s">
        <v>4</v>
      </c>
      <c r="J58" s="28" t="s">
        <v>4</v>
      </c>
      <c r="K58" s="28" t="s">
        <v>4</v>
      </c>
      <c r="L58" s="112" t="s">
        <v>4</v>
      </c>
      <c r="M58" s="112" t="s">
        <v>4</v>
      </c>
      <c r="N58" s="112" t="s">
        <v>4</v>
      </c>
      <c r="O58" s="28" t="s">
        <v>4</v>
      </c>
      <c r="P58" s="28" t="s">
        <v>4</v>
      </c>
      <c r="Q58" s="28" t="s">
        <v>4</v>
      </c>
      <c r="R58" s="28" t="s">
        <v>4</v>
      </c>
      <c r="S58" s="28" t="s">
        <v>4</v>
      </c>
      <c r="T58" s="28" t="s">
        <v>4</v>
      </c>
      <c r="U58" s="28"/>
    </row>
    <row r="59" spans="1:21" s="108" customFormat="1" ht="15">
      <c r="A59" s="24" t="s">
        <v>44</v>
      </c>
      <c r="B59" s="115">
        <v>252028</v>
      </c>
      <c r="C59" s="115">
        <v>240830</v>
      </c>
      <c r="D59" s="115">
        <v>264937</v>
      </c>
      <c r="E59" s="115">
        <v>282424</v>
      </c>
      <c r="F59" s="118">
        <v>180175</v>
      </c>
      <c r="G59" s="28" t="s">
        <v>4</v>
      </c>
      <c r="H59" s="28" t="s">
        <v>4</v>
      </c>
      <c r="I59" s="28" t="s">
        <v>4</v>
      </c>
      <c r="J59" s="28" t="s">
        <v>4</v>
      </c>
      <c r="K59" s="28" t="s">
        <v>4</v>
      </c>
      <c r="L59" s="112" t="s">
        <v>4</v>
      </c>
      <c r="M59" s="112" t="s">
        <v>4</v>
      </c>
      <c r="N59" s="112" t="s">
        <v>4</v>
      </c>
      <c r="O59" s="28" t="s">
        <v>4</v>
      </c>
      <c r="P59" s="28" t="s">
        <v>4</v>
      </c>
      <c r="Q59" s="28" t="s">
        <v>4</v>
      </c>
      <c r="R59" s="28" t="s">
        <v>4</v>
      </c>
      <c r="S59" s="28" t="s">
        <v>4</v>
      </c>
      <c r="T59" s="28" t="s">
        <v>4</v>
      </c>
      <c r="U59" s="28"/>
    </row>
    <row r="60" spans="1:21" s="108" customFormat="1" ht="15">
      <c r="A60" s="24" t="s">
        <v>47</v>
      </c>
      <c r="B60" s="106" t="s">
        <v>4</v>
      </c>
      <c r="C60" s="28" t="s">
        <v>4</v>
      </c>
      <c r="D60" s="28" t="s">
        <v>4</v>
      </c>
      <c r="E60" s="28" t="s">
        <v>4</v>
      </c>
      <c r="F60" s="28" t="s">
        <v>4</v>
      </c>
      <c r="G60" s="28" t="s">
        <v>4</v>
      </c>
      <c r="H60" s="28" t="s">
        <v>4</v>
      </c>
      <c r="I60" s="28" t="s">
        <v>4</v>
      </c>
      <c r="J60" s="28" t="s">
        <v>4</v>
      </c>
      <c r="K60" s="28" t="s">
        <v>4</v>
      </c>
      <c r="L60" s="111">
        <v>66303</v>
      </c>
      <c r="M60" s="112">
        <v>281810</v>
      </c>
      <c r="N60" s="112">
        <v>279382</v>
      </c>
      <c r="O60" s="112">
        <v>282946</v>
      </c>
      <c r="P60" s="112">
        <v>290028</v>
      </c>
      <c r="Q60" s="112">
        <v>269437</v>
      </c>
      <c r="R60" s="112">
        <v>211929</v>
      </c>
      <c r="S60" s="112">
        <v>131617</v>
      </c>
      <c r="T60" s="112">
        <v>121168</v>
      </c>
      <c r="U60" s="112">
        <v>18637</v>
      </c>
    </row>
    <row r="61" spans="1:21" s="108" customFormat="1" ht="15">
      <c r="A61" s="92" t="s">
        <v>171</v>
      </c>
      <c r="B61" s="115"/>
      <c r="C61" s="28" t="s">
        <v>4</v>
      </c>
      <c r="D61" s="28" t="s">
        <v>4</v>
      </c>
      <c r="E61" s="28" t="s">
        <v>4</v>
      </c>
      <c r="F61" s="28" t="s">
        <v>4</v>
      </c>
      <c r="G61" s="28" t="s">
        <v>4</v>
      </c>
      <c r="H61" s="28" t="s">
        <v>4</v>
      </c>
      <c r="I61" s="28" t="s">
        <v>4</v>
      </c>
      <c r="J61" s="28" t="s">
        <v>4</v>
      </c>
      <c r="K61" s="28" t="s">
        <v>4</v>
      </c>
      <c r="L61" s="117" t="s">
        <v>4</v>
      </c>
      <c r="M61" s="117" t="s">
        <v>4</v>
      </c>
      <c r="N61" s="117" t="s">
        <v>4</v>
      </c>
      <c r="O61" s="107">
        <v>36210</v>
      </c>
      <c r="P61" s="107">
        <v>17971</v>
      </c>
      <c r="Q61" s="107">
        <v>29584</v>
      </c>
      <c r="R61" s="107">
        <v>30137</v>
      </c>
      <c r="S61" s="107">
        <v>14747</v>
      </c>
      <c r="T61" s="107">
        <v>16139</v>
      </c>
      <c r="U61" s="107">
        <v>18605</v>
      </c>
    </row>
    <row r="62" spans="1:21" s="108" customFormat="1" ht="13.5">
      <c r="A62" s="24" t="s">
        <v>48</v>
      </c>
      <c r="B62" s="115">
        <v>260546</v>
      </c>
      <c r="C62" s="115">
        <v>169967</v>
      </c>
      <c r="D62" s="115">
        <v>203493</v>
      </c>
      <c r="E62" s="115">
        <v>184155</v>
      </c>
      <c r="F62" s="118">
        <v>315171</v>
      </c>
      <c r="G62" s="115">
        <v>254398</v>
      </c>
      <c r="H62" s="106">
        <v>190482</v>
      </c>
      <c r="I62" s="117">
        <v>130598</v>
      </c>
      <c r="J62" s="116">
        <v>251296</v>
      </c>
      <c r="K62" s="111">
        <v>160855</v>
      </c>
      <c r="L62" s="111">
        <v>235956</v>
      </c>
      <c r="M62" s="112">
        <v>214388</v>
      </c>
      <c r="N62" s="112">
        <v>229170</v>
      </c>
      <c r="O62" s="112">
        <v>189870</v>
      </c>
      <c r="P62" s="112">
        <v>216498</v>
      </c>
      <c r="Q62" s="112">
        <v>181443</v>
      </c>
      <c r="R62" s="112">
        <v>277904</v>
      </c>
      <c r="S62" s="112">
        <v>161816</v>
      </c>
      <c r="T62" s="112">
        <v>148226</v>
      </c>
      <c r="U62" s="112">
        <v>123451</v>
      </c>
    </row>
    <row r="63" spans="1:21" s="108" customFormat="1" ht="15">
      <c r="A63" s="24" t="s">
        <v>42</v>
      </c>
      <c r="B63" s="115" t="s">
        <v>4</v>
      </c>
      <c r="C63" s="28" t="s">
        <v>4</v>
      </c>
      <c r="D63" s="28" t="s">
        <v>4</v>
      </c>
      <c r="E63" s="28" t="s">
        <v>4</v>
      </c>
      <c r="F63" s="28" t="s">
        <v>4</v>
      </c>
      <c r="G63" s="28" t="s">
        <v>4</v>
      </c>
      <c r="H63" s="28" t="s">
        <v>4</v>
      </c>
      <c r="I63" s="28" t="s">
        <v>4</v>
      </c>
      <c r="J63" s="28" t="s">
        <v>4</v>
      </c>
      <c r="K63" s="28" t="s">
        <v>4</v>
      </c>
      <c r="L63" s="28" t="s">
        <v>4</v>
      </c>
      <c r="M63" s="112">
        <v>36527</v>
      </c>
      <c r="N63" s="112">
        <v>97840</v>
      </c>
      <c r="O63" s="112">
        <v>94038</v>
      </c>
      <c r="P63" s="112">
        <v>105499</v>
      </c>
      <c r="Q63" s="112">
        <v>60748</v>
      </c>
      <c r="R63" s="112">
        <v>48879</v>
      </c>
      <c r="S63" s="112">
        <v>34324</v>
      </c>
      <c r="T63" s="112">
        <v>20278</v>
      </c>
      <c r="U63" s="112">
        <v>12694</v>
      </c>
    </row>
    <row r="64" spans="1:21" s="108" customFormat="1" ht="15">
      <c r="A64" s="24" t="s">
        <v>49</v>
      </c>
      <c r="B64" s="106" t="s">
        <v>4</v>
      </c>
      <c r="C64" s="28" t="s">
        <v>4</v>
      </c>
      <c r="D64" s="28" t="s">
        <v>4</v>
      </c>
      <c r="E64" s="28" t="s">
        <v>4</v>
      </c>
      <c r="F64" s="28" t="s">
        <v>4</v>
      </c>
      <c r="G64" s="28" t="s">
        <v>4</v>
      </c>
      <c r="H64" s="28" t="s">
        <v>4</v>
      </c>
      <c r="I64" s="28" t="s">
        <v>4</v>
      </c>
      <c r="J64" s="28" t="s">
        <v>4</v>
      </c>
      <c r="K64" s="28" t="s">
        <v>4</v>
      </c>
      <c r="L64" s="112">
        <v>1219</v>
      </c>
      <c r="M64" s="112">
        <v>14510</v>
      </c>
      <c r="N64" s="112">
        <v>24196</v>
      </c>
      <c r="O64" s="112">
        <v>22507</v>
      </c>
      <c r="P64" s="112">
        <v>20699</v>
      </c>
      <c r="Q64" s="112">
        <v>15741</v>
      </c>
      <c r="R64" s="112">
        <v>32488</v>
      </c>
      <c r="S64" s="112">
        <v>21871</v>
      </c>
      <c r="T64" s="112">
        <v>22813</v>
      </c>
      <c r="U64" s="112">
        <v>3228</v>
      </c>
    </row>
    <row r="65" spans="1:21" s="108" customFormat="1" ht="15">
      <c r="A65" s="92" t="s">
        <v>50</v>
      </c>
      <c r="B65" s="115">
        <f t="shared" ref="B65:J65" si="10">SUM(B66:B73)</f>
        <v>576338</v>
      </c>
      <c r="C65" s="115">
        <f t="shared" si="10"/>
        <v>458034</v>
      </c>
      <c r="D65" s="115">
        <f t="shared" si="10"/>
        <v>461146</v>
      </c>
      <c r="E65" s="115">
        <f t="shared" si="10"/>
        <v>268053</v>
      </c>
      <c r="F65" s="115">
        <f t="shared" si="10"/>
        <v>214629</v>
      </c>
      <c r="G65" s="115">
        <f t="shared" si="10"/>
        <v>228452</v>
      </c>
      <c r="H65" s="106">
        <f t="shared" si="10"/>
        <v>255841</v>
      </c>
      <c r="I65" s="106">
        <f t="shared" si="10"/>
        <v>228584</v>
      </c>
      <c r="J65" s="106">
        <f t="shared" si="10"/>
        <v>222010</v>
      </c>
      <c r="K65" s="107">
        <f>SUM(K66:K73)</f>
        <v>61132</v>
      </c>
      <c r="L65" s="107">
        <f>SUM(L66:L73)</f>
        <v>1</v>
      </c>
      <c r="M65" s="28" t="s">
        <v>4</v>
      </c>
      <c r="N65" s="28" t="s">
        <v>4</v>
      </c>
      <c r="O65" s="28" t="s">
        <v>4</v>
      </c>
      <c r="P65" s="28" t="s">
        <v>4</v>
      </c>
      <c r="Q65" s="28" t="s">
        <v>4</v>
      </c>
      <c r="R65" s="28" t="s">
        <v>4</v>
      </c>
      <c r="S65" s="28" t="s">
        <v>4</v>
      </c>
      <c r="T65" s="28" t="s">
        <v>4</v>
      </c>
      <c r="U65" s="28" t="s">
        <v>4</v>
      </c>
    </row>
    <row r="66" spans="1:21" ht="15.75">
      <c r="A66" s="24" t="s">
        <v>51</v>
      </c>
      <c r="B66" s="25">
        <v>66783</v>
      </c>
      <c r="C66" s="25">
        <v>46795</v>
      </c>
      <c r="D66" s="25">
        <v>38397</v>
      </c>
      <c r="E66" s="25">
        <v>22649</v>
      </c>
      <c r="F66" s="30">
        <v>31693</v>
      </c>
      <c r="G66" s="25">
        <v>5119</v>
      </c>
      <c r="H66" s="16" t="s">
        <v>4</v>
      </c>
      <c r="I66" s="29" t="s">
        <v>4</v>
      </c>
      <c r="J66" s="29" t="s">
        <v>4</v>
      </c>
      <c r="K66" s="21" t="s">
        <v>4</v>
      </c>
      <c r="L66" s="21" t="s">
        <v>4</v>
      </c>
      <c r="M66" s="28" t="s">
        <v>4</v>
      </c>
      <c r="N66" s="28" t="s">
        <v>4</v>
      </c>
      <c r="O66" s="28" t="s">
        <v>4</v>
      </c>
      <c r="P66" s="28" t="s">
        <v>4</v>
      </c>
      <c r="Q66" s="28" t="s">
        <v>4</v>
      </c>
      <c r="R66" s="28" t="s">
        <v>4</v>
      </c>
      <c r="S66" s="28" t="s">
        <v>4</v>
      </c>
      <c r="T66" s="28" t="s">
        <v>4</v>
      </c>
      <c r="U66" s="28" t="s">
        <v>4</v>
      </c>
    </row>
    <row r="67" spans="1:21" ht="15.75">
      <c r="A67" s="24" t="s">
        <v>52</v>
      </c>
      <c r="B67" s="25">
        <v>250452</v>
      </c>
      <c r="C67" s="25">
        <v>197123</v>
      </c>
      <c r="D67" s="25">
        <v>193473</v>
      </c>
      <c r="E67" s="25">
        <v>174324</v>
      </c>
      <c r="F67" s="30">
        <v>116877</v>
      </c>
      <c r="G67" s="25">
        <v>35089</v>
      </c>
      <c r="H67" s="16" t="s">
        <v>4</v>
      </c>
      <c r="I67" s="29" t="s">
        <v>4</v>
      </c>
      <c r="J67" s="29" t="s">
        <v>4</v>
      </c>
      <c r="K67" s="21" t="s">
        <v>4</v>
      </c>
      <c r="L67" s="21" t="s">
        <v>4</v>
      </c>
      <c r="M67" s="28" t="s">
        <v>4</v>
      </c>
      <c r="N67" s="28" t="s">
        <v>4</v>
      </c>
      <c r="O67" s="28" t="s">
        <v>4</v>
      </c>
      <c r="P67" s="28" t="s">
        <v>4</v>
      </c>
      <c r="Q67" s="28" t="s">
        <v>4</v>
      </c>
      <c r="R67" s="28" t="s">
        <v>4</v>
      </c>
      <c r="S67" s="28" t="s">
        <v>4</v>
      </c>
      <c r="T67" s="28" t="s">
        <v>4</v>
      </c>
      <c r="U67" s="28" t="s">
        <v>4</v>
      </c>
    </row>
    <row r="68" spans="1:21" ht="15.75">
      <c r="A68" s="24" t="s">
        <v>53</v>
      </c>
      <c r="B68" s="25">
        <v>166929</v>
      </c>
      <c r="C68" s="25">
        <v>131105</v>
      </c>
      <c r="D68" s="25">
        <v>145813</v>
      </c>
      <c r="E68" s="25">
        <v>18687</v>
      </c>
      <c r="F68" s="25" t="s">
        <v>4</v>
      </c>
      <c r="G68" s="25" t="s">
        <v>4</v>
      </c>
      <c r="H68" s="16" t="s">
        <v>4</v>
      </c>
      <c r="I68" s="29" t="s">
        <v>4</v>
      </c>
      <c r="J68" s="29" t="s">
        <v>4</v>
      </c>
      <c r="K68" s="21" t="s">
        <v>4</v>
      </c>
      <c r="L68" s="21" t="s">
        <v>4</v>
      </c>
      <c r="M68" s="28" t="s">
        <v>4</v>
      </c>
      <c r="N68" s="28" t="s">
        <v>4</v>
      </c>
      <c r="O68" s="28" t="s">
        <v>4</v>
      </c>
      <c r="P68" s="28" t="s">
        <v>4</v>
      </c>
      <c r="Q68" s="28" t="s">
        <v>4</v>
      </c>
      <c r="R68" s="28" t="s">
        <v>4</v>
      </c>
      <c r="S68" s="28" t="s">
        <v>4</v>
      </c>
      <c r="T68" s="28" t="s">
        <v>4</v>
      </c>
      <c r="U68" s="28" t="s">
        <v>4</v>
      </c>
    </row>
    <row r="69" spans="1:21" s="108" customFormat="1" ht="15">
      <c r="A69" s="24" t="s">
        <v>54</v>
      </c>
      <c r="B69" s="115" t="s">
        <v>4</v>
      </c>
      <c r="C69" s="28" t="s">
        <v>4</v>
      </c>
      <c r="D69" s="28" t="s">
        <v>4</v>
      </c>
      <c r="E69" s="28" t="s">
        <v>4</v>
      </c>
      <c r="F69" s="28" t="s">
        <v>4</v>
      </c>
      <c r="G69" s="28" t="s">
        <v>4</v>
      </c>
      <c r="H69" s="106">
        <v>22253</v>
      </c>
      <c r="I69" s="117">
        <v>54138</v>
      </c>
      <c r="J69" s="117">
        <v>58013</v>
      </c>
      <c r="K69" s="112">
        <v>8603</v>
      </c>
      <c r="L69" s="28" t="s">
        <v>4</v>
      </c>
      <c r="M69" s="28" t="s">
        <v>4</v>
      </c>
      <c r="N69" s="28" t="s">
        <v>4</v>
      </c>
      <c r="O69" s="28" t="s">
        <v>4</v>
      </c>
      <c r="P69" s="28" t="s">
        <v>4</v>
      </c>
      <c r="Q69" s="28" t="s">
        <v>4</v>
      </c>
      <c r="R69" s="28" t="s">
        <v>4</v>
      </c>
      <c r="S69" s="28" t="s">
        <v>4</v>
      </c>
      <c r="T69" s="28" t="s">
        <v>4</v>
      </c>
      <c r="U69" s="28" t="s">
        <v>4</v>
      </c>
    </row>
    <row r="70" spans="1:21" s="108" customFormat="1" ht="15">
      <c r="A70" s="24" t="s">
        <v>55</v>
      </c>
      <c r="B70" s="115" t="s">
        <v>4</v>
      </c>
      <c r="C70" s="115" t="s">
        <v>4</v>
      </c>
      <c r="D70" s="115" t="s">
        <v>4</v>
      </c>
      <c r="E70" s="115" t="s">
        <v>4</v>
      </c>
      <c r="F70" s="115">
        <v>42186</v>
      </c>
      <c r="G70" s="115">
        <v>157414</v>
      </c>
      <c r="H70" s="106">
        <v>186899</v>
      </c>
      <c r="I70" s="117">
        <v>150397</v>
      </c>
      <c r="J70" s="117">
        <v>157154</v>
      </c>
      <c r="K70" s="112">
        <v>50758</v>
      </c>
      <c r="L70" s="112">
        <v>1</v>
      </c>
      <c r="M70" s="28" t="s">
        <v>4</v>
      </c>
      <c r="N70" s="28" t="s">
        <v>4</v>
      </c>
      <c r="O70" s="28" t="s">
        <v>4</v>
      </c>
      <c r="P70" s="28" t="s">
        <v>4</v>
      </c>
      <c r="Q70" s="28" t="s">
        <v>4</v>
      </c>
      <c r="R70" s="28" t="s">
        <v>4</v>
      </c>
      <c r="S70" s="28" t="s">
        <v>4</v>
      </c>
      <c r="T70" s="28" t="s">
        <v>4</v>
      </c>
      <c r="U70" s="28" t="s">
        <v>4</v>
      </c>
    </row>
    <row r="71" spans="1:21" s="108" customFormat="1" ht="15">
      <c r="A71" s="24" t="s">
        <v>56</v>
      </c>
      <c r="B71" s="115" t="s">
        <v>4</v>
      </c>
      <c r="C71" s="115" t="s">
        <v>4</v>
      </c>
      <c r="D71" s="115" t="s">
        <v>4</v>
      </c>
      <c r="E71" s="115" t="s">
        <v>4</v>
      </c>
      <c r="F71" s="115">
        <v>2575</v>
      </c>
      <c r="G71" s="115">
        <v>21448</v>
      </c>
      <c r="H71" s="106">
        <v>23010</v>
      </c>
      <c r="I71" s="117" t="s">
        <v>4</v>
      </c>
      <c r="J71" s="117" t="s">
        <v>4</v>
      </c>
      <c r="K71" s="112"/>
      <c r="L71" s="112"/>
      <c r="M71" s="28" t="s">
        <v>4</v>
      </c>
      <c r="N71" s="28" t="s">
        <v>4</v>
      </c>
      <c r="O71" s="28" t="s">
        <v>4</v>
      </c>
      <c r="P71" s="28" t="s">
        <v>4</v>
      </c>
      <c r="Q71" s="28" t="s">
        <v>4</v>
      </c>
      <c r="R71" s="28" t="s">
        <v>4</v>
      </c>
      <c r="S71" s="28" t="s">
        <v>4</v>
      </c>
      <c r="T71" s="28" t="s">
        <v>4</v>
      </c>
      <c r="U71" s="28" t="s">
        <v>4</v>
      </c>
    </row>
    <row r="72" spans="1:21" s="108" customFormat="1" ht="15">
      <c r="A72" s="24" t="s">
        <v>57</v>
      </c>
      <c r="B72" s="115" t="s">
        <v>4</v>
      </c>
      <c r="C72" s="115" t="s">
        <v>4</v>
      </c>
      <c r="D72" s="115" t="s">
        <v>4</v>
      </c>
      <c r="E72" s="115" t="s">
        <v>4</v>
      </c>
      <c r="F72" s="115" t="s">
        <v>4</v>
      </c>
      <c r="G72" s="115">
        <v>9382</v>
      </c>
      <c r="H72" s="106">
        <v>23679</v>
      </c>
      <c r="I72" s="117">
        <v>24049</v>
      </c>
      <c r="J72" s="117">
        <v>6843</v>
      </c>
      <c r="K72" s="112">
        <v>1771</v>
      </c>
      <c r="L72" s="28" t="s">
        <v>4</v>
      </c>
      <c r="M72" s="28" t="s">
        <v>4</v>
      </c>
      <c r="N72" s="28" t="s">
        <v>4</v>
      </c>
      <c r="O72" s="28" t="s">
        <v>4</v>
      </c>
      <c r="P72" s="28" t="s">
        <v>4</v>
      </c>
      <c r="Q72" s="28" t="s">
        <v>4</v>
      </c>
      <c r="R72" s="28" t="s">
        <v>4</v>
      </c>
      <c r="S72" s="28" t="s">
        <v>4</v>
      </c>
      <c r="T72" s="28" t="s">
        <v>4</v>
      </c>
      <c r="U72" s="28" t="s">
        <v>4</v>
      </c>
    </row>
    <row r="73" spans="1:21" ht="15">
      <c r="A73" s="24" t="s">
        <v>58</v>
      </c>
      <c r="B73" s="25">
        <v>92174</v>
      </c>
      <c r="C73" s="25">
        <v>83011</v>
      </c>
      <c r="D73" s="25">
        <v>83463</v>
      </c>
      <c r="E73" s="25">
        <v>52393</v>
      </c>
      <c r="F73" s="25">
        <v>21298</v>
      </c>
      <c r="G73" s="25" t="s">
        <v>4</v>
      </c>
      <c r="H73" s="16" t="s">
        <v>4</v>
      </c>
      <c r="I73" s="29" t="s">
        <v>4</v>
      </c>
      <c r="J73" s="29" t="s">
        <v>4</v>
      </c>
      <c r="K73" s="21" t="s">
        <v>4</v>
      </c>
      <c r="L73" s="21" t="s">
        <v>4</v>
      </c>
      <c r="M73" s="21" t="s">
        <v>4</v>
      </c>
      <c r="N73" s="21" t="s">
        <v>4</v>
      </c>
      <c r="O73" s="21" t="s">
        <v>4</v>
      </c>
      <c r="P73" s="21" t="s">
        <v>4</v>
      </c>
      <c r="Q73" s="21" t="s">
        <v>4</v>
      </c>
      <c r="R73" s="21" t="s">
        <v>4</v>
      </c>
      <c r="S73" s="21" t="s">
        <v>4</v>
      </c>
      <c r="T73" s="21" t="s">
        <v>4</v>
      </c>
      <c r="U73" s="21" t="s">
        <v>4</v>
      </c>
    </row>
    <row r="74" spans="1:21" ht="15">
      <c r="A74" s="36" t="s">
        <v>59</v>
      </c>
      <c r="B74" s="34">
        <f>SUM(B75:B83)</f>
        <v>234817</v>
      </c>
      <c r="C74" s="34">
        <f>SUM(C75:C83)</f>
        <v>177676</v>
      </c>
      <c r="D74" s="34">
        <f>SUM(D75:D83)</f>
        <v>127850</v>
      </c>
      <c r="E74" s="34">
        <f>SUM(E75:E83)</f>
        <v>113466</v>
      </c>
      <c r="F74" s="34">
        <f>SUM(F75:F83)</f>
        <v>18906</v>
      </c>
      <c r="G74" s="34" t="s">
        <v>4</v>
      </c>
      <c r="H74" s="12" t="s">
        <v>4</v>
      </c>
      <c r="I74" s="37" t="s">
        <v>4</v>
      </c>
      <c r="J74" s="37" t="s">
        <v>4</v>
      </c>
      <c r="K74" s="38" t="s">
        <v>4</v>
      </c>
      <c r="L74" s="38" t="s">
        <v>4</v>
      </c>
      <c r="M74" s="38" t="s">
        <v>4</v>
      </c>
      <c r="N74" s="38" t="s">
        <v>4</v>
      </c>
      <c r="O74" s="38" t="s">
        <v>4</v>
      </c>
      <c r="P74" s="38" t="s">
        <v>4</v>
      </c>
      <c r="Q74" s="38" t="s">
        <v>4</v>
      </c>
      <c r="R74" s="38" t="s">
        <v>4</v>
      </c>
      <c r="S74" s="38" t="s">
        <v>4</v>
      </c>
      <c r="T74" s="38" t="s">
        <v>4</v>
      </c>
      <c r="U74" s="38" t="s">
        <v>4</v>
      </c>
    </row>
    <row r="75" spans="1:21" ht="15">
      <c r="A75" s="39" t="s">
        <v>60</v>
      </c>
      <c r="B75" s="25" t="s">
        <v>4</v>
      </c>
      <c r="C75" s="25" t="s">
        <v>4</v>
      </c>
      <c r="D75" s="25" t="s">
        <v>4</v>
      </c>
      <c r="E75" s="25" t="s">
        <v>4</v>
      </c>
      <c r="F75" s="25" t="s">
        <v>4</v>
      </c>
      <c r="G75" s="25" t="s">
        <v>4</v>
      </c>
      <c r="H75" s="16" t="s">
        <v>4</v>
      </c>
      <c r="I75" s="29" t="s">
        <v>4</v>
      </c>
      <c r="J75" s="29" t="s">
        <v>4</v>
      </c>
      <c r="K75" s="21" t="s">
        <v>4</v>
      </c>
      <c r="L75" s="21" t="s">
        <v>4</v>
      </c>
      <c r="M75" s="21" t="s">
        <v>4</v>
      </c>
      <c r="N75" s="21" t="s">
        <v>4</v>
      </c>
      <c r="O75" s="21" t="s">
        <v>4</v>
      </c>
      <c r="P75" s="21" t="s">
        <v>4</v>
      </c>
      <c r="Q75" s="21" t="s">
        <v>4</v>
      </c>
      <c r="R75" s="21" t="s">
        <v>4</v>
      </c>
      <c r="S75" s="21" t="s">
        <v>4</v>
      </c>
      <c r="T75" s="21" t="s">
        <v>4</v>
      </c>
      <c r="U75" s="21" t="s">
        <v>4</v>
      </c>
    </row>
    <row r="76" spans="1:21" ht="15">
      <c r="A76" s="39" t="s">
        <v>61</v>
      </c>
      <c r="B76" s="25">
        <v>135012</v>
      </c>
      <c r="C76" s="25">
        <v>119752</v>
      </c>
      <c r="D76" s="25">
        <v>107390</v>
      </c>
      <c r="E76" s="25">
        <v>111680</v>
      </c>
      <c r="F76" s="25">
        <v>18906</v>
      </c>
      <c r="G76" s="25" t="s">
        <v>4</v>
      </c>
      <c r="H76" s="16" t="s">
        <v>4</v>
      </c>
      <c r="I76" s="29" t="s">
        <v>4</v>
      </c>
      <c r="J76" s="29" t="s">
        <v>4</v>
      </c>
      <c r="K76" s="21" t="s">
        <v>4</v>
      </c>
      <c r="L76" s="21" t="s">
        <v>4</v>
      </c>
      <c r="M76" s="21" t="s">
        <v>4</v>
      </c>
      <c r="N76" s="21" t="s">
        <v>4</v>
      </c>
      <c r="O76" s="21" t="s">
        <v>4</v>
      </c>
      <c r="P76" s="21" t="s">
        <v>4</v>
      </c>
      <c r="Q76" s="21" t="s">
        <v>4</v>
      </c>
      <c r="R76" s="21" t="s">
        <v>4</v>
      </c>
      <c r="S76" s="21" t="s">
        <v>4</v>
      </c>
      <c r="T76" s="21" t="s">
        <v>4</v>
      </c>
      <c r="U76" s="21" t="s">
        <v>4</v>
      </c>
    </row>
    <row r="77" spans="1:21" ht="15">
      <c r="A77" s="39" t="s">
        <v>62</v>
      </c>
      <c r="B77" s="25">
        <v>39921</v>
      </c>
      <c r="C77" s="25">
        <v>19420</v>
      </c>
      <c r="D77" s="25">
        <v>7217</v>
      </c>
      <c r="E77" s="25">
        <v>1786</v>
      </c>
      <c r="F77" s="25" t="s">
        <v>4</v>
      </c>
      <c r="G77" s="25" t="s">
        <v>4</v>
      </c>
      <c r="H77" s="16" t="s">
        <v>4</v>
      </c>
      <c r="I77" s="29" t="s">
        <v>4</v>
      </c>
      <c r="J77" s="29" t="s">
        <v>4</v>
      </c>
      <c r="K77" s="21" t="s">
        <v>4</v>
      </c>
      <c r="L77" s="21" t="s">
        <v>4</v>
      </c>
      <c r="M77" s="21" t="s">
        <v>4</v>
      </c>
      <c r="N77" s="21" t="s">
        <v>4</v>
      </c>
      <c r="O77" s="21" t="s">
        <v>4</v>
      </c>
      <c r="P77" s="21" t="s">
        <v>4</v>
      </c>
      <c r="Q77" s="21" t="s">
        <v>4</v>
      </c>
      <c r="R77" s="21" t="s">
        <v>4</v>
      </c>
      <c r="S77" s="21" t="s">
        <v>4</v>
      </c>
      <c r="T77" s="21" t="s">
        <v>4</v>
      </c>
      <c r="U77" s="21" t="s">
        <v>4</v>
      </c>
    </row>
    <row r="78" spans="1:21" ht="15">
      <c r="A78" s="39" t="s">
        <v>63</v>
      </c>
      <c r="B78" s="25" t="s">
        <v>4</v>
      </c>
      <c r="C78" s="25" t="s">
        <v>4</v>
      </c>
      <c r="D78" s="25" t="s">
        <v>4</v>
      </c>
      <c r="E78" s="25" t="s">
        <v>4</v>
      </c>
      <c r="F78" s="25" t="s">
        <v>4</v>
      </c>
      <c r="G78" s="25" t="s">
        <v>4</v>
      </c>
      <c r="H78" s="16" t="s">
        <v>4</v>
      </c>
      <c r="I78" s="29" t="s">
        <v>4</v>
      </c>
      <c r="J78" s="29" t="s">
        <v>4</v>
      </c>
      <c r="K78" s="21" t="s">
        <v>4</v>
      </c>
      <c r="L78" s="21" t="s">
        <v>4</v>
      </c>
      <c r="M78" s="21" t="s">
        <v>4</v>
      </c>
      <c r="N78" s="21" t="s">
        <v>4</v>
      </c>
      <c r="O78" s="21" t="s">
        <v>4</v>
      </c>
      <c r="P78" s="21" t="s">
        <v>4</v>
      </c>
      <c r="Q78" s="21" t="s">
        <v>4</v>
      </c>
      <c r="R78" s="21" t="s">
        <v>4</v>
      </c>
      <c r="S78" s="21" t="s">
        <v>4</v>
      </c>
      <c r="T78" s="21" t="s">
        <v>4</v>
      </c>
      <c r="U78" s="21" t="s">
        <v>4</v>
      </c>
    </row>
    <row r="79" spans="1:21" ht="15">
      <c r="A79" s="39" t="s">
        <v>64</v>
      </c>
      <c r="B79" s="25" t="s">
        <v>4</v>
      </c>
      <c r="C79" s="25" t="s">
        <v>4</v>
      </c>
      <c r="D79" s="25" t="s">
        <v>4</v>
      </c>
      <c r="E79" s="25" t="s">
        <v>4</v>
      </c>
      <c r="F79" s="25" t="s">
        <v>4</v>
      </c>
      <c r="G79" s="25" t="s">
        <v>4</v>
      </c>
      <c r="H79" s="16" t="s">
        <v>4</v>
      </c>
      <c r="I79" s="29" t="s">
        <v>4</v>
      </c>
      <c r="J79" s="29" t="s">
        <v>4</v>
      </c>
      <c r="K79" s="21" t="s">
        <v>4</v>
      </c>
      <c r="L79" s="21" t="s">
        <v>4</v>
      </c>
      <c r="M79" s="21" t="s">
        <v>4</v>
      </c>
      <c r="N79" s="21" t="s">
        <v>4</v>
      </c>
      <c r="O79" s="21" t="s">
        <v>4</v>
      </c>
      <c r="P79" s="21" t="s">
        <v>4</v>
      </c>
      <c r="Q79" s="21" t="s">
        <v>4</v>
      </c>
      <c r="R79" s="21" t="s">
        <v>4</v>
      </c>
      <c r="S79" s="21" t="s">
        <v>4</v>
      </c>
      <c r="T79" s="21" t="s">
        <v>4</v>
      </c>
      <c r="U79" s="21" t="s">
        <v>4</v>
      </c>
    </row>
    <row r="80" spans="1:21" ht="15">
      <c r="A80" s="39" t="s">
        <v>65</v>
      </c>
      <c r="B80" s="25">
        <v>59884</v>
      </c>
      <c r="C80" s="25">
        <v>38504</v>
      </c>
      <c r="D80" s="25">
        <v>13243</v>
      </c>
      <c r="E80" s="25" t="s">
        <v>4</v>
      </c>
      <c r="F80" s="25" t="s">
        <v>4</v>
      </c>
      <c r="G80" s="25" t="s">
        <v>4</v>
      </c>
      <c r="H80" s="16" t="s">
        <v>4</v>
      </c>
      <c r="I80" s="29" t="s">
        <v>4</v>
      </c>
      <c r="J80" s="29" t="s">
        <v>4</v>
      </c>
      <c r="K80" s="21" t="s">
        <v>4</v>
      </c>
      <c r="L80" s="21" t="s">
        <v>4</v>
      </c>
      <c r="M80" s="21" t="s">
        <v>4</v>
      </c>
      <c r="N80" s="21" t="s">
        <v>4</v>
      </c>
      <c r="O80" s="21" t="s">
        <v>4</v>
      </c>
      <c r="P80" s="21" t="s">
        <v>4</v>
      </c>
      <c r="Q80" s="21" t="s">
        <v>4</v>
      </c>
      <c r="R80" s="21" t="s">
        <v>4</v>
      </c>
      <c r="S80" s="21" t="s">
        <v>4</v>
      </c>
      <c r="T80" s="21" t="s">
        <v>4</v>
      </c>
      <c r="U80" s="21" t="s">
        <v>4</v>
      </c>
    </row>
    <row r="81" spans="1:21" ht="15">
      <c r="A81" s="39" t="s">
        <v>66</v>
      </c>
      <c r="B81" s="25" t="s">
        <v>4</v>
      </c>
      <c r="C81" s="25" t="s">
        <v>4</v>
      </c>
      <c r="D81" s="25" t="s">
        <v>4</v>
      </c>
      <c r="E81" s="25" t="s">
        <v>4</v>
      </c>
      <c r="F81" s="25" t="s">
        <v>4</v>
      </c>
      <c r="G81" s="25" t="s">
        <v>4</v>
      </c>
      <c r="H81" s="16" t="s">
        <v>4</v>
      </c>
      <c r="I81" s="29" t="s">
        <v>4</v>
      </c>
      <c r="J81" s="29" t="s">
        <v>4</v>
      </c>
      <c r="K81" s="21" t="s">
        <v>4</v>
      </c>
      <c r="L81" s="21" t="s">
        <v>4</v>
      </c>
      <c r="M81" s="21" t="s">
        <v>4</v>
      </c>
      <c r="N81" s="21" t="s">
        <v>4</v>
      </c>
      <c r="O81" s="21" t="s">
        <v>4</v>
      </c>
      <c r="P81" s="21" t="s">
        <v>4</v>
      </c>
      <c r="Q81" s="21" t="s">
        <v>4</v>
      </c>
      <c r="R81" s="21" t="s">
        <v>4</v>
      </c>
      <c r="S81" s="21" t="s">
        <v>4</v>
      </c>
      <c r="T81" s="21" t="s">
        <v>4</v>
      </c>
      <c r="U81" s="21" t="s">
        <v>4</v>
      </c>
    </row>
    <row r="82" spans="1:21" ht="15">
      <c r="A82" s="39" t="s">
        <v>67</v>
      </c>
      <c r="B82" s="25" t="s">
        <v>4</v>
      </c>
      <c r="C82" s="25" t="s">
        <v>4</v>
      </c>
      <c r="D82" s="25" t="s">
        <v>4</v>
      </c>
      <c r="E82" s="25" t="s">
        <v>4</v>
      </c>
      <c r="F82" s="25" t="s">
        <v>4</v>
      </c>
      <c r="G82" s="25" t="s">
        <v>4</v>
      </c>
      <c r="H82" s="16" t="s">
        <v>4</v>
      </c>
      <c r="I82" s="29" t="s">
        <v>4</v>
      </c>
      <c r="J82" s="29" t="s">
        <v>4</v>
      </c>
      <c r="K82" s="21" t="s">
        <v>4</v>
      </c>
      <c r="L82" s="21" t="s">
        <v>4</v>
      </c>
      <c r="M82" s="21" t="s">
        <v>4</v>
      </c>
      <c r="N82" s="21" t="s">
        <v>4</v>
      </c>
      <c r="O82" s="21" t="s">
        <v>4</v>
      </c>
      <c r="P82" s="21" t="s">
        <v>4</v>
      </c>
      <c r="Q82" s="21" t="s">
        <v>4</v>
      </c>
      <c r="R82" s="21" t="s">
        <v>4</v>
      </c>
      <c r="S82" s="21" t="s">
        <v>4</v>
      </c>
      <c r="T82" s="21" t="s">
        <v>4</v>
      </c>
      <c r="U82" s="21" t="s">
        <v>4</v>
      </c>
    </row>
    <row r="83" spans="1:21" ht="15">
      <c r="A83" s="39" t="s">
        <v>68</v>
      </c>
      <c r="B83" s="25" t="s">
        <v>4</v>
      </c>
      <c r="C83" s="25" t="s">
        <v>4</v>
      </c>
      <c r="D83" s="25" t="s">
        <v>4</v>
      </c>
      <c r="E83" s="25" t="s">
        <v>4</v>
      </c>
      <c r="F83" s="25" t="s">
        <v>4</v>
      </c>
      <c r="G83" s="25" t="s">
        <v>4</v>
      </c>
      <c r="H83" s="16" t="s">
        <v>4</v>
      </c>
      <c r="I83" s="29" t="s">
        <v>4</v>
      </c>
      <c r="J83" s="29" t="s">
        <v>4</v>
      </c>
      <c r="K83" s="21" t="s">
        <v>4</v>
      </c>
      <c r="L83" s="21" t="s">
        <v>4</v>
      </c>
      <c r="M83" s="21" t="s">
        <v>4</v>
      </c>
      <c r="N83" s="21" t="s">
        <v>4</v>
      </c>
      <c r="O83" s="21" t="s">
        <v>4</v>
      </c>
      <c r="P83" s="21" t="s">
        <v>4</v>
      </c>
      <c r="Q83" s="21" t="s">
        <v>4</v>
      </c>
      <c r="R83" s="21" t="s">
        <v>4</v>
      </c>
      <c r="S83" s="21" t="s">
        <v>4</v>
      </c>
      <c r="T83" s="21" t="s">
        <v>4</v>
      </c>
      <c r="U83" s="21" t="s">
        <v>4</v>
      </c>
    </row>
    <row r="84" spans="1:21" s="108" customFormat="1" ht="13.5">
      <c r="A84" s="125" t="s">
        <v>69</v>
      </c>
      <c r="B84" s="115">
        <f>SUM(B85:B94)</f>
        <v>159036</v>
      </c>
      <c r="C84" s="115">
        <f>SUM(C89:C94)</f>
        <v>133436</v>
      </c>
      <c r="D84" s="115">
        <f>SUM(D89:D94)</f>
        <v>160070</v>
      </c>
      <c r="E84" s="115">
        <f t="shared" ref="E84:J84" si="11">SUM(E89:E96)</f>
        <v>159565</v>
      </c>
      <c r="F84" s="115">
        <f t="shared" si="11"/>
        <v>160792</v>
      </c>
      <c r="G84" s="115">
        <f t="shared" si="11"/>
        <v>169202</v>
      </c>
      <c r="H84" s="106">
        <f t="shared" si="11"/>
        <v>145505</v>
      </c>
      <c r="I84" s="106">
        <f t="shared" si="11"/>
        <v>128339</v>
      </c>
      <c r="J84" s="106">
        <f t="shared" si="11"/>
        <v>135138</v>
      </c>
      <c r="K84" s="107">
        <f>SUM(K89:K96)</f>
        <v>52482</v>
      </c>
      <c r="L84" s="107">
        <f>SUM(L89:L96)</f>
        <v>86503</v>
      </c>
      <c r="M84" s="107">
        <f>+M89+M90+M95</f>
        <v>73357</v>
      </c>
      <c r="N84" s="107">
        <f>+N86+N89</f>
        <v>74525</v>
      </c>
      <c r="O84" s="107">
        <f>+O86+O89+O91</f>
        <v>82877</v>
      </c>
      <c r="P84" s="107">
        <f>+P86+P89+P91</f>
        <v>71877</v>
      </c>
      <c r="Q84" s="107">
        <f>+Q86+Q89+Q91</f>
        <v>41599</v>
      </c>
      <c r="R84" s="107">
        <f>+R86+R88+R89+R91</f>
        <v>58563</v>
      </c>
      <c r="S84" s="107">
        <f>+S86+S88+S89</f>
        <v>32178</v>
      </c>
      <c r="T84" s="107">
        <f>SUM(T86:T89)</f>
        <v>28930</v>
      </c>
      <c r="U84" s="107">
        <f>SUM(U86:U89)</f>
        <v>18675</v>
      </c>
    </row>
    <row r="85" spans="1:21" ht="15.75">
      <c r="A85" s="40" t="s">
        <v>70</v>
      </c>
      <c r="B85" s="25" t="s">
        <v>4</v>
      </c>
      <c r="C85" s="25" t="s">
        <v>4</v>
      </c>
      <c r="D85" s="25" t="s">
        <v>4</v>
      </c>
      <c r="E85" s="25" t="s">
        <v>4</v>
      </c>
      <c r="F85" s="25" t="s">
        <v>4</v>
      </c>
      <c r="G85" s="25" t="s">
        <v>4</v>
      </c>
      <c r="H85" s="16" t="s">
        <v>4</v>
      </c>
      <c r="I85" s="29" t="s">
        <v>4</v>
      </c>
      <c r="J85" s="27" t="s">
        <v>4</v>
      </c>
      <c r="K85" s="28" t="s">
        <v>4</v>
      </c>
      <c r="L85" s="28" t="s">
        <v>4</v>
      </c>
      <c r="M85" s="28" t="s">
        <v>4</v>
      </c>
      <c r="N85" s="28" t="s">
        <v>4</v>
      </c>
      <c r="O85" s="28"/>
      <c r="P85" s="28"/>
      <c r="Q85" s="28"/>
      <c r="R85" s="28"/>
      <c r="S85" s="28"/>
      <c r="T85" s="28"/>
      <c r="U85" s="28"/>
    </row>
    <row r="86" spans="1:21" s="108" customFormat="1" ht="15">
      <c r="A86" s="40" t="s">
        <v>139</v>
      </c>
      <c r="B86" s="115" t="s">
        <v>4</v>
      </c>
      <c r="C86" s="28" t="s">
        <v>4</v>
      </c>
      <c r="D86" s="28" t="s">
        <v>4</v>
      </c>
      <c r="E86" s="28" t="s">
        <v>4</v>
      </c>
      <c r="F86" s="28" t="s">
        <v>4</v>
      </c>
      <c r="G86" s="28" t="s">
        <v>4</v>
      </c>
      <c r="H86" s="28" t="s">
        <v>4</v>
      </c>
      <c r="I86" s="28" t="s">
        <v>4</v>
      </c>
      <c r="J86" s="28" t="s">
        <v>4</v>
      </c>
      <c r="K86" s="28" t="s">
        <v>4</v>
      </c>
      <c r="L86" s="28" t="s">
        <v>4</v>
      </c>
      <c r="M86" s="28" t="s">
        <v>4</v>
      </c>
      <c r="N86" s="112">
        <v>26278</v>
      </c>
      <c r="O86" s="112">
        <v>47650</v>
      </c>
      <c r="P86" s="112">
        <v>38254</v>
      </c>
      <c r="Q86" s="112">
        <v>23411</v>
      </c>
      <c r="R86" s="112">
        <v>24017</v>
      </c>
      <c r="S86" s="112">
        <v>13335</v>
      </c>
      <c r="T86" s="112">
        <v>8608</v>
      </c>
      <c r="U86" s="112">
        <v>176</v>
      </c>
    </row>
    <row r="87" spans="1:21" s="108" customFormat="1" ht="15">
      <c r="A87" s="40" t="s">
        <v>197</v>
      </c>
      <c r="B87" s="115"/>
      <c r="C87" s="28"/>
      <c r="D87" s="28"/>
      <c r="E87" s="28"/>
      <c r="F87" s="28"/>
      <c r="G87" s="28"/>
      <c r="H87" s="28"/>
      <c r="I87" s="28"/>
      <c r="J87" s="28"/>
      <c r="K87" s="28"/>
      <c r="L87" s="28" t="s">
        <v>4</v>
      </c>
      <c r="M87" s="28" t="s">
        <v>4</v>
      </c>
      <c r="N87" s="28" t="s">
        <v>4</v>
      </c>
      <c r="O87" s="28" t="s">
        <v>4</v>
      </c>
      <c r="P87" s="28" t="s">
        <v>4</v>
      </c>
      <c r="Q87" s="28" t="s">
        <v>4</v>
      </c>
      <c r="R87" s="28" t="s">
        <v>4</v>
      </c>
      <c r="S87" s="28" t="s">
        <v>4</v>
      </c>
      <c r="T87" s="28" t="s">
        <v>4</v>
      </c>
      <c r="U87" s="112">
        <v>3166</v>
      </c>
    </row>
    <row r="88" spans="1:21" s="108" customFormat="1" ht="15">
      <c r="A88" s="40" t="s">
        <v>191</v>
      </c>
      <c r="B88" s="115"/>
      <c r="C88" s="28" t="s">
        <v>4</v>
      </c>
      <c r="D88" s="28" t="s">
        <v>4</v>
      </c>
      <c r="E88" s="28" t="s">
        <v>4</v>
      </c>
      <c r="F88" s="28" t="s">
        <v>4</v>
      </c>
      <c r="G88" s="28" t="s">
        <v>4</v>
      </c>
      <c r="H88" s="28" t="s">
        <v>4</v>
      </c>
      <c r="I88" s="28" t="s">
        <v>4</v>
      </c>
      <c r="J88" s="28" t="s">
        <v>4</v>
      </c>
      <c r="K88" s="28" t="s">
        <v>4</v>
      </c>
      <c r="L88" s="28" t="s">
        <v>4</v>
      </c>
      <c r="M88" s="28" t="s">
        <v>4</v>
      </c>
      <c r="N88" s="28" t="s">
        <v>4</v>
      </c>
      <c r="O88" s="28" t="s">
        <v>4</v>
      </c>
      <c r="P88" s="28" t="s">
        <v>4</v>
      </c>
      <c r="Q88" s="28" t="s">
        <v>4</v>
      </c>
      <c r="R88" s="112">
        <v>17676</v>
      </c>
      <c r="S88" s="112">
        <v>9914</v>
      </c>
      <c r="T88" s="112">
        <v>9137</v>
      </c>
      <c r="U88" s="112">
        <v>10147</v>
      </c>
    </row>
    <row r="89" spans="1:21" s="108" customFormat="1" ht="13.5">
      <c r="A89" s="40" t="s">
        <v>71</v>
      </c>
      <c r="B89" s="115" t="s">
        <v>4</v>
      </c>
      <c r="C89" s="115">
        <v>1424</v>
      </c>
      <c r="D89" s="115">
        <v>47072</v>
      </c>
      <c r="E89" s="115">
        <v>59250</v>
      </c>
      <c r="F89" s="115">
        <v>71518</v>
      </c>
      <c r="G89" s="115">
        <v>65204</v>
      </c>
      <c r="H89" s="106">
        <v>61022</v>
      </c>
      <c r="I89" s="117">
        <v>55934</v>
      </c>
      <c r="J89" s="116">
        <v>86333</v>
      </c>
      <c r="K89" s="111">
        <v>36496</v>
      </c>
      <c r="L89" s="111">
        <v>60688</v>
      </c>
      <c r="M89" s="112">
        <v>64935</v>
      </c>
      <c r="N89" s="112">
        <v>48247</v>
      </c>
      <c r="O89" s="112">
        <v>34956</v>
      </c>
      <c r="P89" s="112">
        <v>31155</v>
      </c>
      <c r="Q89" s="112">
        <v>17813</v>
      </c>
      <c r="R89" s="112">
        <v>16658</v>
      </c>
      <c r="S89" s="112">
        <v>8929</v>
      </c>
      <c r="T89" s="112">
        <v>11185</v>
      </c>
      <c r="U89" s="112">
        <v>5186</v>
      </c>
    </row>
    <row r="90" spans="1:21" s="108" customFormat="1" ht="15">
      <c r="A90" s="40" t="s">
        <v>72</v>
      </c>
      <c r="B90" s="115" t="s">
        <v>4</v>
      </c>
      <c r="C90" s="115" t="s">
        <v>4</v>
      </c>
      <c r="D90" s="115" t="s">
        <v>4</v>
      </c>
      <c r="E90" s="115" t="s">
        <v>4</v>
      </c>
      <c r="F90" s="115" t="s">
        <v>4</v>
      </c>
      <c r="G90" s="115">
        <v>36360</v>
      </c>
      <c r="H90" s="106">
        <v>56682</v>
      </c>
      <c r="I90" s="117">
        <v>52226</v>
      </c>
      <c r="J90" s="116">
        <v>32558</v>
      </c>
      <c r="K90" s="111">
        <v>12807</v>
      </c>
      <c r="L90" s="111">
        <v>21023</v>
      </c>
      <c r="M90" s="112">
        <v>6515</v>
      </c>
      <c r="N90" s="28" t="s">
        <v>4</v>
      </c>
      <c r="O90" s="28" t="s">
        <v>4</v>
      </c>
      <c r="P90" s="28" t="s">
        <v>4</v>
      </c>
      <c r="Q90" s="28" t="s">
        <v>4</v>
      </c>
      <c r="R90" s="28" t="s">
        <v>4</v>
      </c>
      <c r="S90" s="28" t="s">
        <v>4</v>
      </c>
      <c r="T90" s="28" t="s">
        <v>4</v>
      </c>
      <c r="U90" s="28" t="s">
        <v>4</v>
      </c>
    </row>
    <row r="91" spans="1:21" s="108" customFormat="1" ht="15">
      <c r="A91" s="40" t="s">
        <v>167</v>
      </c>
      <c r="B91" s="115"/>
      <c r="C91" s="112" t="s">
        <v>4</v>
      </c>
      <c r="D91" s="112" t="s">
        <v>4</v>
      </c>
      <c r="E91" s="112" t="s">
        <v>4</v>
      </c>
      <c r="F91" s="112" t="s">
        <v>4</v>
      </c>
      <c r="G91" s="112" t="s">
        <v>4</v>
      </c>
      <c r="H91" s="112" t="s">
        <v>4</v>
      </c>
      <c r="I91" s="112" t="s">
        <v>4</v>
      </c>
      <c r="J91" s="112" t="s">
        <v>4</v>
      </c>
      <c r="K91" s="112" t="s">
        <v>4</v>
      </c>
      <c r="L91" s="112" t="s">
        <v>4</v>
      </c>
      <c r="M91" s="112" t="s">
        <v>4</v>
      </c>
      <c r="N91" s="28" t="s">
        <v>4</v>
      </c>
      <c r="O91" s="112">
        <v>271</v>
      </c>
      <c r="P91" s="112">
        <v>2468</v>
      </c>
      <c r="Q91" s="112">
        <v>375</v>
      </c>
      <c r="R91" s="109">
        <v>212</v>
      </c>
      <c r="S91" s="112" t="s">
        <v>4</v>
      </c>
      <c r="T91" s="112" t="s">
        <v>4</v>
      </c>
      <c r="U91" s="112" t="s">
        <v>4</v>
      </c>
    </row>
    <row r="92" spans="1:21" s="108" customFormat="1" ht="15">
      <c r="A92" s="40" t="s">
        <v>73</v>
      </c>
      <c r="B92" s="115">
        <v>118967</v>
      </c>
      <c r="C92" s="115">
        <v>98420</v>
      </c>
      <c r="D92" s="115">
        <v>86849</v>
      </c>
      <c r="E92" s="115">
        <v>82965</v>
      </c>
      <c r="F92" s="115">
        <v>63459</v>
      </c>
      <c r="G92" s="115">
        <v>27554</v>
      </c>
      <c r="H92" s="106" t="s">
        <v>4</v>
      </c>
      <c r="I92" s="117" t="s">
        <v>4</v>
      </c>
      <c r="J92" s="117" t="s">
        <v>4</v>
      </c>
      <c r="K92" s="112" t="s">
        <v>4</v>
      </c>
      <c r="L92" s="112" t="s">
        <v>4</v>
      </c>
      <c r="M92" s="112" t="s">
        <v>4</v>
      </c>
      <c r="N92" s="28" t="s">
        <v>4</v>
      </c>
      <c r="O92" s="112"/>
      <c r="P92" s="112"/>
      <c r="Q92" s="112"/>
      <c r="R92" s="160"/>
      <c r="S92" s="112"/>
      <c r="T92" s="112"/>
      <c r="U92" s="112"/>
    </row>
    <row r="93" spans="1:21" s="108" customFormat="1" ht="15">
      <c r="A93" s="41" t="s">
        <v>74</v>
      </c>
      <c r="B93" s="115">
        <v>12043</v>
      </c>
      <c r="C93" s="115">
        <v>8171</v>
      </c>
      <c r="D93" s="115">
        <v>2721</v>
      </c>
      <c r="E93" s="115" t="s">
        <v>4</v>
      </c>
      <c r="F93" s="115" t="s">
        <v>4</v>
      </c>
      <c r="G93" s="115" t="s">
        <v>4</v>
      </c>
      <c r="H93" s="106" t="s">
        <v>4</v>
      </c>
      <c r="I93" s="117" t="s">
        <v>4</v>
      </c>
      <c r="J93" s="117" t="s">
        <v>4</v>
      </c>
      <c r="K93" s="112" t="s">
        <v>4</v>
      </c>
      <c r="L93" s="112" t="s">
        <v>4</v>
      </c>
      <c r="M93" s="112" t="s">
        <v>4</v>
      </c>
      <c r="N93" s="28" t="s">
        <v>4</v>
      </c>
      <c r="O93" s="112"/>
      <c r="P93" s="112"/>
      <c r="Q93" s="112"/>
      <c r="R93" s="160"/>
      <c r="S93" s="112"/>
      <c r="T93" s="112"/>
      <c r="U93" s="112"/>
    </row>
    <row r="94" spans="1:21" s="108" customFormat="1" ht="15">
      <c r="A94" s="41" t="s">
        <v>75</v>
      </c>
      <c r="B94" s="115">
        <v>28026</v>
      </c>
      <c r="C94" s="115">
        <v>25421</v>
      </c>
      <c r="D94" s="115">
        <v>23428</v>
      </c>
      <c r="E94" s="115">
        <v>15619</v>
      </c>
      <c r="F94" s="115">
        <v>5</v>
      </c>
      <c r="G94" s="115" t="s">
        <v>4</v>
      </c>
      <c r="H94" s="106" t="s">
        <v>4</v>
      </c>
      <c r="I94" s="117" t="s">
        <v>4</v>
      </c>
      <c r="J94" s="117" t="s">
        <v>4</v>
      </c>
      <c r="K94" s="112" t="s">
        <v>4</v>
      </c>
      <c r="L94" s="112" t="s">
        <v>4</v>
      </c>
      <c r="M94" s="112" t="s">
        <v>4</v>
      </c>
      <c r="N94" s="28" t="s">
        <v>4</v>
      </c>
      <c r="O94" s="112"/>
      <c r="P94" s="112"/>
      <c r="Q94" s="112"/>
      <c r="R94" s="160"/>
      <c r="S94" s="112"/>
      <c r="T94" s="112"/>
      <c r="U94" s="112"/>
    </row>
    <row r="95" spans="1:21" s="108" customFormat="1" ht="15">
      <c r="A95" s="41" t="s">
        <v>76</v>
      </c>
      <c r="B95" s="115" t="s">
        <v>4</v>
      </c>
      <c r="C95" s="115" t="s">
        <v>4</v>
      </c>
      <c r="D95" s="115" t="s">
        <v>4</v>
      </c>
      <c r="E95" s="115" t="s">
        <v>4</v>
      </c>
      <c r="F95" s="115">
        <v>20496</v>
      </c>
      <c r="G95" s="115">
        <v>36559</v>
      </c>
      <c r="H95" s="106">
        <v>24747</v>
      </c>
      <c r="I95" s="117">
        <v>18836</v>
      </c>
      <c r="J95" s="116">
        <v>14796</v>
      </c>
      <c r="K95" s="111">
        <v>2945</v>
      </c>
      <c r="L95" s="111">
        <v>4792</v>
      </c>
      <c r="M95" s="112">
        <v>1907</v>
      </c>
      <c r="N95" s="28" t="s">
        <v>4</v>
      </c>
      <c r="O95" s="28" t="s">
        <v>4</v>
      </c>
      <c r="P95" s="28" t="s">
        <v>4</v>
      </c>
      <c r="Q95" s="28" t="s">
        <v>4</v>
      </c>
      <c r="R95" s="28" t="s">
        <v>4</v>
      </c>
      <c r="S95" s="28" t="s">
        <v>4</v>
      </c>
      <c r="T95" s="28" t="s">
        <v>4</v>
      </c>
      <c r="U95" s="28" t="s">
        <v>4</v>
      </c>
    </row>
    <row r="96" spans="1:21" s="108" customFormat="1" ht="15">
      <c r="A96" s="41" t="s">
        <v>77</v>
      </c>
      <c r="B96" s="115" t="s">
        <v>4</v>
      </c>
      <c r="C96" s="115" t="s">
        <v>4</v>
      </c>
      <c r="D96" s="115" t="s">
        <v>4</v>
      </c>
      <c r="E96" s="115">
        <v>1731</v>
      </c>
      <c r="F96" s="115">
        <v>5314</v>
      </c>
      <c r="G96" s="115">
        <v>3525</v>
      </c>
      <c r="H96" s="106">
        <v>3054</v>
      </c>
      <c r="I96" s="117">
        <v>1343</v>
      </c>
      <c r="J96" s="116">
        <v>1451</v>
      </c>
      <c r="K96" s="111">
        <v>234</v>
      </c>
      <c r="L96" s="28" t="s">
        <v>4</v>
      </c>
      <c r="M96" s="28" t="s">
        <v>4</v>
      </c>
      <c r="N96" s="28" t="s">
        <v>4</v>
      </c>
      <c r="O96" s="28" t="s">
        <v>4</v>
      </c>
      <c r="P96" s="28" t="s">
        <v>4</v>
      </c>
      <c r="Q96" s="28" t="s">
        <v>4</v>
      </c>
      <c r="R96" s="28" t="s">
        <v>4</v>
      </c>
      <c r="S96" s="28" t="s">
        <v>4</v>
      </c>
      <c r="T96" s="28" t="s">
        <v>4</v>
      </c>
      <c r="U96" s="28" t="s">
        <v>4</v>
      </c>
    </row>
    <row r="97" spans="1:21" s="108" customFormat="1" ht="15">
      <c r="A97" s="126" t="s">
        <v>78</v>
      </c>
      <c r="B97" s="115">
        <f t="shared" ref="B97:G97" si="12">SUM(B98:B101)</f>
        <v>260899</v>
      </c>
      <c r="C97" s="115">
        <f t="shared" si="12"/>
        <v>275425</v>
      </c>
      <c r="D97" s="115">
        <f t="shared" si="12"/>
        <v>244356</v>
      </c>
      <c r="E97" s="115">
        <f t="shared" si="12"/>
        <v>183448</v>
      </c>
      <c r="F97" s="115">
        <f t="shared" si="12"/>
        <v>122631</v>
      </c>
      <c r="G97" s="115">
        <f t="shared" si="12"/>
        <v>110078</v>
      </c>
      <c r="H97" s="106">
        <f>SUM(H98:H102)</f>
        <v>173991</v>
      </c>
      <c r="I97" s="106">
        <f>SUM(I98:I102)</f>
        <v>103090</v>
      </c>
      <c r="J97" s="106">
        <f>SUM(J98:J102)</f>
        <v>73412</v>
      </c>
      <c r="K97" s="107">
        <f>SUM(K98:K102)</f>
        <v>4002</v>
      </c>
      <c r="L97" s="28" t="s">
        <v>4</v>
      </c>
      <c r="M97" s="28" t="s">
        <v>4</v>
      </c>
      <c r="N97" s="28" t="s">
        <v>4</v>
      </c>
      <c r="O97" s="28" t="s">
        <v>4</v>
      </c>
      <c r="P97" s="28" t="s">
        <v>4</v>
      </c>
      <c r="Q97" s="28" t="s">
        <v>4</v>
      </c>
      <c r="R97" s="28" t="s">
        <v>4</v>
      </c>
      <c r="S97" s="28" t="s">
        <v>4</v>
      </c>
      <c r="T97" s="28" t="s">
        <v>4</v>
      </c>
      <c r="U97" s="28" t="s">
        <v>4</v>
      </c>
    </row>
    <row r="98" spans="1:21" s="108" customFormat="1" ht="15">
      <c r="A98" s="24" t="s">
        <v>79</v>
      </c>
      <c r="B98" s="115" t="s">
        <v>4</v>
      </c>
      <c r="C98" s="28" t="s">
        <v>4</v>
      </c>
      <c r="D98" s="115" t="s">
        <v>4</v>
      </c>
      <c r="E98" s="115" t="s">
        <v>4</v>
      </c>
      <c r="F98" s="115" t="s">
        <v>4</v>
      </c>
      <c r="G98" s="115" t="s">
        <v>4</v>
      </c>
      <c r="H98" s="106">
        <v>39712</v>
      </c>
      <c r="I98" s="117">
        <v>60853</v>
      </c>
      <c r="J98" s="116">
        <v>64510</v>
      </c>
      <c r="K98" s="111">
        <v>3727</v>
      </c>
      <c r="L98" s="28" t="s">
        <v>4</v>
      </c>
      <c r="M98" s="28" t="s">
        <v>4</v>
      </c>
      <c r="N98" s="28" t="s">
        <v>4</v>
      </c>
      <c r="O98" s="28" t="s">
        <v>4</v>
      </c>
      <c r="P98" s="28" t="s">
        <v>4</v>
      </c>
      <c r="Q98" s="28" t="s">
        <v>4</v>
      </c>
      <c r="R98" s="28" t="s">
        <v>4</v>
      </c>
      <c r="S98" s="28" t="s">
        <v>4</v>
      </c>
      <c r="T98" s="28" t="s">
        <v>4</v>
      </c>
      <c r="U98" s="28" t="s">
        <v>4</v>
      </c>
    </row>
    <row r="99" spans="1:21" s="108" customFormat="1" ht="15">
      <c r="A99" s="24" t="s">
        <v>80</v>
      </c>
      <c r="B99" s="115" t="s">
        <v>4</v>
      </c>
      <c r="C99" s="28" t="s">
        <v>4</v>
      </c>
      <c r="D99" s="115">
        <v>35000</v>
      </c>
      <c r="E99" s="115">
        <v>138008</v>
      </c>
      <c r="F99" s="115">
        <v>110902</v>
      </c>
      <c r="G99" s="115">
        <v>110073</v>
      </c>
      <c r="H99" s="106">
        <v>123776</v>
      </c>
      <c r="I99" s="117">
        <v>27502</v>
      </c>
      <c r="J99" s="28" t="s">
        <v>4</v>
      </c>
      <c r="K99" s="28" t="s">
        <v>4</v>
      </c>
      <c r="L99" s="28" t="s">
        <v>4</v>
      </c>
      <c r="M99" s="28" t="s">
        <v>4</v>
      </c>
      <c r="N99" s="28" t="s">
        <v>4</v>
      </c>
      <c r="O99" s="28" t="s">
        <v>4</v>
      </c>
      <c r="P99" s="28" t="s">
        <v>4</v>
      </c>
      <c r="Q99" s="28" t="s">
        <v>4</v>
      </c>
      <c r="R99" s="28" t="s">
        <v>4</v>
      </c>
      <c r="S99" s="28" t="s">
        <v>4</v>
      </c>
      <c r="T99" s="28" t="s">
        <v>4</v>
      </c>
      <c r="U99" s="28" t="s">
        <v>4</v>
      </c>
    </row>
    <row r="100" spans="1:21" s="108" customFormat="1" ht="15">
      <c r="A100" s="24" t="s">
        <v>81</v>
      </c>
      <c r="B100" s="115">
        <v>85953</v>
      </c>
      <c r="C100" s="115">
        <v>103516</v>
      </c>
      <c r="D100" s="115">
        <v>98899</v>
      </c>
      <c r="E100" s="115">
        <v>45440</v>
      </c>
      <c r="F100" s="115">
        <v>11729</v>
      </c>
      <c r="G100" s="115">
        <v>5</v>
      </c>
      <c r="H100" s="106" t="s">
        <v>4</v>
      </c>
      <c r="I100" s="117" t="s">
        <v>4</v>
      </c>
      <c r="J100" s="117" t="s">
        <v>4</v>
      </c>
      <c r="K100" s="112" t="s">
        <v>4</v>
      </c>
      <c r="L100" s="28" t="s">
        <v>4</v>
      </c>
      <c r="M100" s="28" t="s">
        <v>4</v>
      </c>
      <c r="N100" s="28" t="s">
        <v>4</v>
      </c>
      <c r="O100" s="28" t="s">
        <v>4</v>
      </c>
      <c r="P100" s="28" t="s">
        <v>4</v>
      </c>
      <c r="Q100" s="28" t="s">
        <v>4</v>
      </c>
      <c r="R100" s="28" t="s">
        <v>4</v>
      </c>
      <c r="S100" s="28" t="s">
        <v>4</v>
      </c>
      <c r="T100" s="28" t="s">
        <v>4</v>
      </c>
      <c r="U100" s="28" t="s">
        <v>4</v>
      </c>
    </row>
    <row r="101" spans="1:21" s="108" customFormat="1" ht="15">
      <c r="A101" s="24" t="s">
        <v>82</v>
      </c>
      <c r="B101" s="115">
        <v>174946</v>
      </c>
      <c r="C101" s="115">
        <v>171909</v>
      </c>
      <c r="D101" s="115">
        <v>110457</v>
      </c>
      <c r="E101" s="115" t="s">
        <v>4</v>
      </c>
      <c r="F101" s="115" t="s">
        <v>4</v>
      </c>
      <c r="G101" s="115" t="s">
        <v>4</v>
      </c>
      <c r="H101" s="106" t="s">
        <v>4</v>
      </c>
      <c r="I101" s="117" t="s">
        <v>4</v>
      </c>
      <c r="J101" s="117" t="s">
        <v>4</v>
      </c>
      <c r="K101" s="112" t="s">
        <v>4</v>
      </c>
      <c r="L101" s="28" t="s">
        <v>4</v>
      </c>
      <c r="M101" s="28" t="s">
        <v>4</v>
      </c>
      <c r="N101" s="28" t="s">
        <v>4</v>
      </c>
      <c r="O101" s="28" t="s">
        <v>4</v>
      </c>
      <c r="P101" s="28" t="s">
        <v>4</v>
      </c>
      <c r="Q101" s="28" t="s">
        <v>4</v>
      </c>
      <c r="R101" s="28" t="s">
        <v>4</v>
      </c>
      <c r="S101" s="28" t="s">
        <v>4</v>
      </c>
      <c r="T101" s="28" t="s">
        <v>4</v>
      </c>
      <c r="U101" s="28" t="s">
        <v>4</v>
      </c>
    </row>
    <row r="102" spans="1:21" s="108" customFormat="1" ht="15">
      <c r="A102" s="24" t="s">
        <v>83</v>
      </c>
      <c r="B102" s="115" t="s">
        <v>4</v>
      </c>
      <c r="C102" s="28" t="s">
        <v>4</v>
      </c>
      <c r="D102" s="28" t="s">
        <v>4</v>
      </c>
      <c r="E102" s="28" t="s">
        <v>4</v>
      </c>
      <c r="F102" s="28" t="s">
        <v>4</v>
      </c>
      <c r="G102" s="28" t="s">
        <v>4</v>
      </c>
      <c r="H102" s="106">
        <v>10503</v>
      </c>
      <c r="I102" s="117">
        <v>14735</v>
      </c>
      <c r="J102" s="116">
        <v>8902</v>
      </c>
      <c r="K102" s="111">
        <v>275</v>
      </c>
      <c r="L102" s="28" t="s">
        <v>4</v>
      </c>
      <c r="M102" s="28" t="s">
        <v>4</v>
      </c>
      <c r="N102" s="28" t="s">
        <v>4</v>
      </c>
      <c r="O102" s="28" t="s">
        <v>4</v>
      </c>
      <c r="P102" s="28" t="s">
        <v>4</v>
      </c>
      <c r="Q102" s="28" t="s">
        <v>4</v>
      </c>
      <c r="R102" s="28" t="s">
        <v>4</v>
      </c>
      <c r="S102" s="28" t="s">
        <v>4</v>
      </c>
      <c r="T102" s="28" t="s">
        <v>4</v>
      </c>
      <c r="U102" s="28" t="s">
        <v>4</v>
      </c>
    </row>
    <row r="103" spans="1:21" ht="15.75">
      <c r="A103" s="35" t="s">
        <v>84</v>
      </c>
      <c r="B103" s="34">
        <v>1111</v>
      </c>
      <c r="C103" s="28" t="s">
        <v>4</v>
      </c>
      <c r="D103" s="28" t="s">
        <v>4</v>
      </c>
      <c r="E103" s="28" t="s">
        <v>4</v>
      </c>
      <c r="F103" s="28" t="s">
        <v>4</v>
      </c>
      <c r="G103" s="28" t="s">
        <v>4</v>
      </c>
      <c r="H103" s="12" t="s">
        <v>4</v>
      </c>
      <c r="I103" s="37" t="s">
        <v>4</v>
      </c>
      <c r="J103" s="37" t="s">
        <v>4</v>
      </c>
      <c r="K103" s="38" t="s">
        <v>4</v>
      </c>
      <c r="L103" s="28" t="s">
        <v>4</v>
      </c>
      <c r="M103" s="38" t="s">
        <v>4</v>
      </c>
      <c r="N103" s="38" t="s">
        <v>4</v>
      </c>
      <c r="O103" s="38" t="s">
        <v>4</v>
      </c>
      <c r="P103" s="38"/>
      <c r="Q103" s="38"/>
      <c r="R103" s="112" t="s">
        <v>4</v>
      </c>
      <c r="S103" s="112" t="s">
        <v>4</v>
      </c>
      <c r="T103" s="112" t="s">
        <v>4</v>
      </c>
      <c r="U103" s="112" t="s">
        <v>4</v>
      </c>
    </row>
    <row r="104" spans="1:21" s="108" customFormat="1" ht="15">
      <c r="A104" s="92" t="s">
        <v>85</v>
      </c>
      <c r="B104" s="115" t="s">
        <v>4</v>
      </c>
      <c r="C104" s="28" t="s">
        <v>4</v>
      </c>
      <c r="D104" s="28" t="s">
        <v>4</v>
      </c>
      <c r="E104" s="28" t="s">
        <v>4</v>
      </c>
      <c r="F104" s="28" t="s">
        <v>4</v>
      </c>
      <c r="G104" s="28" t="s">
        <v>4</v>
      </c>
      <c r="H104" s="106">
        <v>261</v>
      </c>
      <c r="I104" s="117">
        <v>4109</v>
      </c>
      <c r="J104" s="116">
        <v>3128</v>
      </c>
      <c r="K104" s="111">
        <v>21</v>
      </c>
      <c r="L104" s="28" t="s">
        <v>4</v>
      </c>
      <c r="M104" s="112">
        <v>2605</v>
      </c>
      <c r="N104" s="112">
        <v>6631</v>
      </c>
      <c r="O104" s="112">
        <v>550</v>
      </c>
      <c r="P104" s="112">
        <v>339</v>
      </c>
      <c r="Q104" s="112">
        <v>1</v>
      </c>
      <c r="R104" s="28" t="s">
        <v>4</v>
      </c>
      <c r="S104" s="28" t="s">
        <v>4</v>
      </c>
      <c r="T104" s="28" t="s">
        <v>4</v>
      </c>
      <c r="U104" s="28" t="s">
        <v>4</v>
      </c>
    </row>
    <row r="105" spans="1:21" ht="15">
      <c r="A105" s="24"/>
      <c r="B105" s="25"/>
      <c r="C105" s="25"/>
      <c r="D105" s="25"/>
      <c r="E105" s="25"/>
      <c r="F105" s="25"/>
      <c r="G105" s="25"/>
      <c r="H105" s="16"/>
      <c r="I105" s="29"/>
      <c r="J105" s="26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</row>
    <row r="106" spans="1:21" ht="15.75">
      <c r="A106" s="33" t="s">
        <v>86</v>
      </c>
      <c r="B106" s="34">
        <f t="shared" ref="B106:N106" si="13">SUM(B108:B112)</f>
        <v>107431</v>
      </c>
      <c r="C106" s="34">
        <f t="shared" si="13"/>
        <v>71723</v>
      </c>
      <c r="D106" s="34">
        <f t="shared" si="13"/>
        <v>65924</v>
      </c>
      <c r="E106" s="34">
        <f t="shared" si="13"/>
        <v>83422</v>
      </c>
      <c r="F106" s="34">
        <f t="shared" si="13"/>
        <v>133264</v>
      </c>
      <c r="G106" s="34">
        <f t="shared" si="13"/>
        <v>272632</v>
      </c>
      <c r="H106" s="12">
        <f t="shared" si="13"/>
        <v>249860</v>
      </c>
      <c r="I106" s="12">
        <f t="shared" si="13"/>
        <v>198780</v>
      </c>
      <c r="J106" s="12">
        <f t="shared" si="13"/>
        <v>167490</v>
      </c>
      <c r="K106" s="13">
        <f t="shared" si="13"/>
        <v>102003</v>
      </c>
      <c r="L106" s="13">
        <f t="shared" si="13"/>
        <v>122754</v>
      </c>
      <c r="M106" s="13">
        <f t="shared" si="13"/>
        <v>117836</v>
      </c>
      <c r="N106" s="13">
        <f t="shared" si="13"/>
        <v>133004</v>
      </c>
      <c r="O106" s="28" t="s">
        <v>4</v>
      </c>
      <c r="P106" s="28" t="s">
        <v>4</v>
      </c>
      <c r="Q106" s="28" t="s">
        <v>4</v>
      </c>
      <c r="R106" s="28" t="s">
        <v>4</v>
      </c>
      <c r="S106" s="28" t="s">
        <v>4</v>
      </c>
      <c r="T106" s="28" t="s">
        <v>4</v>
      </c>
      <c r="U106" s="28" t="s">
        <v>4</v>
      </c>
    </row>
    <row r="107" spans="1:21" s="108" customFormat="1" ht="15">
      <c r="A107" s="24" t="s">
        <v>170</v>
      </c>
      <c r="B107" s="115"/>
      <c r="C107" s="28" t="s">
        <v>4</v>
      </c>
      <c r="D107" s="28" t="s">
        <v>4</v>
      </c>
      <c r="E107" s="28" t="s">
        <v>4</v>
      </c>
      <c r="F107" s="28" t="s">
        <v>4</v>
      </c>
      <c r="G107" s="28" t="s">
        <v>4</v>
      </c>
      <c r="H107" s="28" t="s">
        <v>4</v>
      </c>
      <c r="I107" s="28" t="s">
        <v>4</v>
      </c>
      <c r="J107" s="28" t="s">
        <v>4</v>
      </c>
      <c r="K107" s="28" t="s">
        <v>4</v>
      </c>
      <c r="L107" s="28" t="s">
        <v>4</v>
      </c>
      <c r="M107" s="28" t="s">
        <v>4</v>
      </c>
      <c r="N107" s="28" t="s">
        <v>4</v>
      </c>
      <c r="O107" s="28" t="s">
        <v>4</v>
      </c>
      <c r="P107" s="28" t="s">
        <v>4</v>
      </c>
      <c r="Q107" s="28" t="s">
        <v>4</v>
      </c>
      <c r="R107" s="28" t="s">
        <v>4</v>
      </c>
      <c r="S107" s="28" t="s">
        <v>4</v>
      </c>
      <c r="T107" s="28" t="s">
        <v>4</v>
      </c>
      <c r="U107" s="28" t="s">
        <v>4</v>
      </c>
    </row>
    <row r="108" spans="1:21" s="108" customFormat="1" ht="15">
      <c r="A108" s="24" t="s">
        <v>87</v>
      </c>
      <c r="B108" s="115" t="s">
        <v>4</v>
      </c>
      <c r="C108" s="115" t="s">
        <v>4</v>
      </c>
      <c r="D108" s="115" t="s">
        <v>4</v>
      </c>
      <c r="E108" s="115" t="s">
        <v>4</v>
      </c>
      <c r="F108" s="115" t="s">
        <v>4</v>
      </c>
      <c r="G108" s="115" t="s">
        <v>4</v>
      </c>
      <c r="H108" s="106" t="s">
        <v>4</v>
      </c>
      <c r="I108" s="117" t="s">
        <v>4</v>
      </c>
      <c r="J108" s="117" t="s">
        <v>4</v>
      </c>
      <c r="K108" s="112" t="s">
        <v>4</v>
      </c>
      <c r="L108" s="112" t="s">
        <v>4</v>
      </c>
      <c r="M108" s="112" t="s">
        <v>4</v>
      </c>
      <c r="N108" s="112" t="s">
        <v>4</v>
      </c>
      <c r="O108" s="28" t="s">
        <v>4</v>
      </c>
      <c r="P108" s="28" t="s">
        <v>4</v>
      </c>
      <c r="Q108" s="28" t="s">
        <v>4</v>
      </c>
      <c r="R108" s="28" t="s">
        <v>4</v>
      </c>
      <c r="S108" s="28" t="s">
        <v>4</v>
      </c>
      <c r="T108" s="28" t="s">
        <v>4</v>
      </c>
      <c r="U108" s="28" t="s">
        <v>4</v>
      </c>
    </row>
    <row r="109" spans="1:21" s="108" customFormat="1" ht="15">
      <c r="A109" s="24" t="s">
        <v>88</v>
      </c>
      <c r="B109" s="115" t="s">
        <v>4</v>
      </c>
      <c r="C109" s="28" t="s">
        <v>4</v>
      </c>
      <c r="D109" s="28" t="s">
        <v>4</v>
      </c>
      <c r="E109" s="28" t="s">
        <v>4</v>
      </c>
      <c r="F109" s="115">
        <v>41925</v>
      </c>
      <c r="G109" s="115">
        <v>198416</v>
      </c>
      <c r="H109" s="106">
        <v>178365</v>
      </c>
      <c r="I109" s="117">
        <v>144459</v>
      </c>
      <c r="J109" s="116">
        <v>92345</v>
      </c>
      <c r="K109" s="111">
        <v>69921</v>
      </c>
      <c r="L109" s="111">
        <v>77586</v>
      </c>
      <c r="M109" s="112">
        <v>78286</v>
      </c>
      <c r="N109" s="112">
        <v>95438</v>
      </c>
      <c r="O109" s="28" t="s">
        <v>4</v>
      </c>
      <c r="P109" s="28" t="s">
        <v>4</v>
      </c>
      <c r="Q109" s="28" t="s">
        <v>4</v>
      </c>
      <c r="R109" s="28" t="s">
        <v>4</v>
      </c>
      <c r="S109" s="28" t="s">
        <v>4</v>
      </c>
      <c r="T109" s="28" t="s">
        <v>4</v>
      </c>
      <c r="U109" s="28" t="s">
        <v>4</v>
      </c>
    </row>
    <row r="110" spans="1:21" s="119" customFormat="1" ht="15">
      <c r="A110" s="24" t="s">
        <v>172</v>
      </c>
      <c r="B110" s="115">
        <v>67255</v>
      </c>
      <c r="C110" s="115">
        <v>46707</v>
      </c>
      <c r="D110" s="115">
        <v>47603</v>
      </c>
      <c r="E110" s="115">
        <v>83422</v>
      </c>
      <c r="F110" s="115">
        <v>91339</v>
      </c>
      <c r="G110" s="115">
        <v>74216</v>
      </c>
      <c r="H110" s="106">
        <v>71495</v>
      </c>
      <c r="I110" s="117">
        <v>54321</v>
      </c>
      <c r="J110" s="116">
        <v>75145</v>
      </c>
      <c r="K110" s="111">
        <v>32082</v>
      </c>
      <c r="L110" s="111">
        <v>45168</v>
      </c>
      <c r="M110" s="112">
        <v>39550</v>
      </c>
      <c r="N110" s="112">
        <v>37566</v>
      </c>
      <c r="O110" s="28" t="s">
        <v>4</v>
      </c>
      <c r="P110" s="28" t="s">
        <v>4</v>
      </c>
      <c r="Q110" s="28" t="s">
        <v>4</v>
      </c>
      <c r="R110" s="28" t="s">
        <v>4</v>
      </c>
      <c r="S110" s="28" t="s">
        <v>4</v>
      </c>
      <c r="T110" s="28" t="s">
        <v>4</v>
      </c>
      <c r="U110" s="28" t="s">
        <v>4</v>
      </c>
    </row>
    <row r="111" spans="1:21" ht="15">
      <c r="A111" s="24" t="s">
        <v>89</v>
      </c>
      <c r="B111" s="25" t="s">
        <v>4</v>
      </c>
      <c r="C111" s="25" t="s">
        <v>4</v>
      </c>
      <c r="D111" s="25" t="s">
        <v>4</v>
      </c>
      <c r="E111" s="25" t="s">
        <v>4</v>
      </c>
      <c r="F111" s="25" t="s">
        <v>4</v>
      </c>
      <c r="G111" s="25" t="s">
        <v>4</v>
      </c>
      <c r="H111" s="16" t="s">
        <v>4</v>
      </c>
      <c r="I111" s="29" t="s">
        <v>4</v>
      </c>
      <c r="J111" s="29" t="s">
        <v>4</v>
      </c>
      <c r="K111" s="21" t="s">
        <v>4</v>
      </c>
      <c r="L111" s="21" t="s">
        <v>4</v>
      </c>
      <c r="M111" s="21" t="s">
        <v>4</v>
      </c>
      <c r="N111" s="21" t="s">
        <v>4</v>
      </c>
      <c r="O111" s="21" t="s">
        <v>4</v>
      </c>
      <c r="P111" s="21"/>
      <c r="Q111" s="21"/>
      <c r="R111" s="21"/>
      <c r="S111" s="21"/>
      <c r="T111" s="21"/>
      <c r="U111" s="21"/>
    </row>
    <row r="112" spans="1:21" ht="15">
      <c r="A112" s="24" t="s">
        <v>90</v>
      </c>
      <c r="B112" s="25">
        <v>40176</v>
      </c>
      <c r="C112" s="25">
        <v>25016</v>
      </c>
      <c r="D112" s="25">
        <v>18321</v>
      </c>
      <c r="E112" s="25" t="s">
        <v>4</v>
      </c>
      <c r="F112" s="25" t="s">
        <v>4</v>
      </c>
      <c r="G112" s="25" t="s">
        <v>4</v>
      </c>
      <c r="H112" s="16" t="s">
        <v>4</v>
      </c>
      <c r="I112" s="29" t="s">
        <v>4</v>
      </c>
      <c r="J112" s="29" t="s">
        <v>4</v>
      </c>
      <c r="K112" s="21" t="s">
        <v>4</v>
      </c>
      <c r="L112" s="21" t="s">
        <v>4</v>
      </c>
      <c r="M112" s="21" t="s">
        <v>4</v>
      </c>
      <c r="N112" s="21" t="s">
        <v>4</v>
      </c>
      <c r="O112" s="21" t="s">
        <v>4</v>
      </c>
      <c r="P112" s="21"/>
      <c r="Q112" s="21"/>
      <c r="R112" s="21"/>
      <c r="S112" s="21"/>
      <c r="T112" s="21"/>
      <c r="U112" s="21"/>
    </row>
    <row r="113" spans="1:21" ht="15">
      <c r="A113" s="24"/>
      <c r="B113" s="25"/>
      <c r="C113" s="25"/>
      <c r="D113" s="25"/>
      <c r="E113" s="25"/>
      <c r="F113" s="30"/>
      <c r="G113" s="25"/>
      <c r="H113" s="16"/>
      <c r="I113" s="29"/>
      <c r="J113" s="26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</row>
    <row r="114" spans="1:21" ht="15.75">
      <c r="A114" s="33" t="s">
        <v>91</v>
      </c>
      <c r="B114" s="34">
        <f t="shared" ref="B114:J114" si="14">SUM(B115:B119)</f>
        <v>222036</v>
      </c>
      <c r="C114" s="34">
        <f t="shared" si="14"/>
        <v>193435</v>
      </c>
      <c r="D114" s="34">
        <f t="shared" si="14"/>
        <v>202352</v>
      </c>
      <c r="E114" s="34">
        <f t="shared" si="14"/>
        <v>126247</v>
      </c>
      <c r="F114" s="34">
        <f t="shared" si="14"/>
        <v>91536</v>
      </c>
      <c r="G114" s="34">
        <f t="shared" si="14"/>
        <v>64934</v>
      </c>
      <c r="H114" s="12">
        <f t="shared" si="14"/>
        <v>74812</v>
      </c>
      <c r="I114" s="12">
        <f t="shared" si="14"/>
        <v>62810</v>
      </c>
      <c r="J114" s="12">
        <f t="shared" si="14"/>
        <v>54480</v>
      </c>
      <c r="K114" s="13">
        <f>SUM(K115:K119)</f>
        <v>14798</v>
      </c>
      <c r="L114" s="13">
        <f>SUM(L115:L119)</f>
        <v>22969</v>
      </c>
      <c r="M114" s="13">
        <f>SUM(M115:M119)</f>
        <v>26583</v>
      </c>
      <c r="N114" s="13">
        <v>13716</v>
      </c>
      <c r="O114" s="28" t="s">
        <v>4</v>
      </c>
      <c r="P114" s="28" t="s">
        <v>4</v>
      </c>
      <c r="Q114" s="28" t="s">
        <v>4</v>
      </c>
      <c r="R114" s="28" t="s">
        <v>4</v>
      </c>
      <c r="S114" s="28" t="s">
        <v>4</v>
      </c>
      <c r="T114" s="28" t="s">
        <v>4</v>
      </c>
      <c r="U114" s="28" t="s">
        <v>4</v>
      </c>
    </row>
    <row r="115" spans="1:21" ht="15.75">
      <c r="A115" s="24" t="s">
        <v>92</v>
      </c>
      <c r="B115" s="25">
        <v>19952</v>
      </c>
      <c r="C115" s="25">
        <v>10892</v>
      </c>
      <c r="D115" s="25">
        <v>10103</v>
      </c>
      <c r="E115" s="25">
        <v>9332</v>
      </c>
      <c r="F115" s="30">
        <v>12103</v>
      </c>
      <c r="G115" s="25">
        <v>348</v>
      </c>
      <c r="H115" s="16" t="s">
        <v>4</v>
      </c>
      <c r="I115" s="29" t="s">
        <v>4</v>
      </c>
      <c r="J115" s="29" t="s">
        <v>4</v>
      </c>
      <c r="K115" s="21" t="s">
        <v>4</v>
      </c>
      <c r="L115" s="21" t="s">
        <v>4</v>
      </c>
      <c r="M115" s="21" t="s">
        <v>4</v>
      </c>
      <c r="N115" s="21" t="s">
        <v>4</v>
      </c>
      <c r="O115" s="28" t="s">
        <v>4</v>
      </c>
      <c r="P115" s="28" t="s">
        <v>4</v>
      </c>
      <c r="Q115" s="28" t="s">
        <v>4</v>
      </c>
      <c r="R115" s="28" t="s">
        <v>4</v>
      </c>
      <c r="S115" s="28" t="s">
        <v>4</v>
      </c>
      <c r="T115" s="28" t="s">
        <v>4</v>
      </c>
      <c r="U115" s="28" t="s">
        <v>4</v>
      </c>
    </row>
    <row r="116" spans="1:21" ht="15.75">
      <c r="A116" s="24" t="s">
        <v>10</v>
      </c>
      <c r="B116" s="25">
        <v>1360</v>
      </c>
      <c r="C116" s="25" t="s">
        <v>4</v>
      </c>
      <c r="D116" s="25" t="s">
        <v>4</v>
      </c>
      <c r="E116" s="25" t="s">
        <v>4</v>
      </c>
      <c r="F116" s="25" t="s">
        <v>4</v>
      </c>
      <c r="G116" s="25" t="s">
        <v>4</v>
      </c>
      <c r="H116" s="16" t="s">
        <v>4</v>
      </c>
      <c r="I116" s="29" t="s">
        <v>4</v>
      </c>
      <c r="J116" s="29" t="s">
        <v>4</v>
      </c>
      <c r="K116" s="21" t="s">
        <v>4</v>
      </c>
      <c r="L116" s="21" t="s">
        <v>4</v>
      </c>
      <c r="M116" s="21" t="s">
        <v>4</v>
      </c>
      <c r="N116" s="21" t="s">
        <v>4</v>
      </c>
      <c r="O116" s="28" t="s">
        <v>4</v>
      </c>
      <c r="P116" s="28" t="s">
        <v>4</v>
      </c>
      <c r="Q116" s="28" t="s">
        <v>4</v>
      </c>
      <c r="R116" s="28" t="s">
        <v>4</v>
      </c>
      <c r="S116" s="28" t="s">
        <v>4</v>
      </c>
      <c r="T116" s="28" t="s">
        <v>4</v>
      </c>
      <c r="U116" s="28" t="s">
        <v>4</v>
      </c>
    </row>
    <row r="117" spans="1:21" ht="15.75">
      <c r="A117" s="24" t="s">
        <v>93</v>
      </c>
      <c r="B117" s="25">
        <v>17596</v>
      </c>
      <c r="C117" s="25">
        <v>17426</v>
      </c>
      <c r="D117" s="25">
        <v>17783</v>
      </c>
      <c r="E117" s="25">
        <v>18056</v>
      </c>
      <c r="F117" s="25">
        <v>23035</v>
      </c>
      <c r="G117" s="25">
        <v>1427</v>
      </c>
      <c r="H117" s="16" t="s">
        <v>4</v>
      </c>
      <c r="I117" s="29" t="s">
        <v>4</v>
      </c>
      <c r="J117" s="29" t="s">
        <v>4</v>
      </c>
      <c r="K117" s="21" t="s">
        <v>4</v>
      </c>
      <c r="L117" s="21" t="s">
        <v>4</v>
      </c>
      <c r="M117" s="21" t="s">
        <v>4</v>
      </c>
      <c r="N117" s="21" t="s">
        <v>4</v>
      </c>
      <c r="O117" s="28" t="s">
        <v>4</v>
      </c>
      <c r="P117" s="28" t="s">
        <v>4</v>
      </c>
      <c r="Q117" s="28" t="s">
        <v>4</v>
      </c>
      <c r="R117" s="28" t="s">
        <v>4</v>
      </c>
      <c r="S117" s="28" t="s">
        <v>4</v>
      </c>
      <c r="T117" s="28" t="s">
        <v>4</v>
      </c>
      <c r="U117" s="28" t="s">
        <v>4</v>
      </c>
    </row>
    <row r="118" spans="1:21" s="108" customFormat="1" ht="15">
      <c r="A118" s="24" t="s">
        <v>94</v>
      </c>
      <c r="B118" s="115">
        <v>78985</v>
      </c>
      <c r="C118" s="115">
        <v>70467</v>
      </c>
      <c r="D118" s="115">
        <v>74616</v>
      </c>
      <c r="E118" s="115">
        <v>39287</v>
      </c>
      <c r="F118" s="118">
        <v>11210</v>
      </c>
      <c r="G118" s="115">
        <v>28220</v>
      </c>
      <c r="H118" s="106">
        <v>39383</v>
      </c>
      <c r="I118" s="117">
        <v>30365</v>
      </c>
      <c r="J118" s="116">
        <v>15944</v>
      </c>
      <c r="K118" s="111">
        <v>2653</v>
      </c>
      <c r="L118" s="111">
        <v>6424</v>
      </c>
      <c r="M118" s="112">
        <v>7142</v>
      </c>
      <c r="N118" s="28" t="s">
        <v>4</v>
      </c>
      <c r="O118" s="28" t="s">
        <v>4</v>
      </c>
      <c r="P118" s="28" t="s">
        <v>4</v>
      </c>
      <c r="Q118" s="28" t="s">
        <v>4</v>
      </c>
      <c r="R118" s="28" t="s">
        <v>4</v>
      </c>
      <c r="S118" s="28" t="s">
        <v>4</v>
      </c>
      <c r="T118" s="28" t="s">
        <v>4</v>
      </c>
      <c r="U118" s="28" t="s">
        <v>4</v>
      </c>
    </row>
    <row r="119" spans="1:21" s="108" customFormat="1" ht="15">
      <c r="A119" s="24" t="s">
        <v>95</v>
      </c>
      <c r="B119" s="115">
        <v>104143</v>
      </c>
      <c r="C119" s="115">
        <v>94650</v>
      </c>
      <c r="D119" s="115">
        <v>99850</v>
      </c>
      <c r="E119" s="115">
        <v>59572</v>
      </c>
      <c r="F119" s="118">
        <v>45188</v>
      </c>
      <c r="G119" s="115">
        <v>34939</v>
      </c>
      <c r="H119" s="106">
        <v>35429</v>
      </c>
      <c r="I119" s="117">
        <v>32445</v>
      </c>
      <c r="J119" s="116">
        <v>38536</v>
      </c>
      <c r="K119" s="111">
        <v>12145</v>
      </c>
      <c r="L119" s="111">
        <v>16545</v>
      </c>
      <c r="M119" s="112">
        <v>19441</v>
      </c>
      <c r="N119" s="112">
        <v>13716</v>
      </c>
      <c r="O119" s="28" t="s">
        <v>4</v>
      </c>
      <c r="P119" s="28" t="s">
        <v>4</v>
      </c>
      <c r="Q119" s="28" t="s">
        <v>4</v>
      </c>
      <c r="R119" s="28" t="s">
        <v>4</v>
      </c>
      <c r="S119" s="28" t="s">
        <v>4</v>
      </c>
      <c r="T119" s="28" t="s">
        <v>4</v>
      </c>
      <c r="U119" s="28" t="s">
        <v>4</v>
      </c>
    </row>
    <row r="120" spans="1:21" ht="15">
      <c r="A120" s="24"/>
      <c r="B120" s="25"/>
      <c r="C120" s="25"/>
      <c r="D120" s="25"/>
      <c r="E120" s="25"/>
      <c r="F120" s="30"/>
      <c r="G120" s="25"/>
      <c r="H120" s="16"/>
      <c r="I120" s="29"/>
      <c r="J120" s="26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</row>
    <row r="121" spans="1:21" ht="15">
      <c r="A121" s="33" t="s">
        <v>96</v>
      </c>
      <c r="B121" s="34">
        <f t="shared" ref="B121:N121" si="15">SUM(B122:B127)</f>
        <v>677090</v>
      </c>
      <c r="C121" s="34">
        <f t="shared" si="15"/>
        <v>692377</v>
      </c>
      <c r="D121" s="34">
        <f t="shared" si="15"/>
        <v>641109</v>
      </c>
      <c r="E121" s="34">
        <f t="shared" si="15"/>
        <v>593108</v>
      </c>
      <c r="F121" s="34">
        <f t="shared" si="15"/>
        <v>566967</v>
      </c>
      <c r="G121" s="34">
        <f t="shared" si="15"/>
        <v>581063</v>
      </c>
      <c r="H121" s="12">
        <f t="shared" si="15"/>
        <v>606558</v>
      </c>
      <c r="I121" s="12">
        <f t="shared" si="15"/>
        <v>589556</v>
      </c>
      <c r="J121" s="12">
        <f t="shared" si="15"/>
        <v>553045</v>
      </c>
      <c r="K121" s="13">
        <f t="shared" si="15"/>
        <v>391550</v>
      </c>
      <c r="L121" s="13">
        <f t="shared" si="15"/>
        <v>426119</v>
      </c>
      <c r="M121" s="13">
        <f t="shared" si="15"/>
        <v>349969</v>
      </c>
      <c r="N121" s="13">
        <f t="shared" si="15"/>
        <v>639108</v>
      </c>
      <c r="O121" s="13">
        <f>SUM(O122:O127)</f>
        <v>733998</v>
      </c>
      <c r="P121" s="13">
        <f>SUM(P122:P127)</f>
        <v>684196</v>
      </c>
      <c r="Q121" s="13">
        <f>SUM(Q122:Q127)</f>
        <v>678828</v>
      </c>
      <c r="R121" s="13">
        <f>SUM(R122:R127)</f>
        <v>686378</v>
      </c>
      <c r="S121" s="13">
        <f>SUM(S122:S128)</f>
        <v>526818</v>
      </c>
      <c r="T121" s="13">
        <f>SUM(T122:T128)</f>
        <v>476569</v>
      </c>
      <c r="U121" s="13">
        <f>SUM(U122:U128)</f>
        <v>448385</v>
      </c>
    </row>
    <row r="122" spans="1:21" s="108" customFormat="1" ht="13.5">
      <c r="A122" s="24" t="s">
        <v>97</v>
      </c>
      <c r="B122" s="115">
        <v>336034</v>
      </c>
      <c r="C122" s="115">
        <v>363232</v>
      </c>
      <c r="D122" s="115">
        <v>336231</v>
      </c>
      <c r="E122" s="115">
        <v>380946</v>
      </c>
      <c r="F122" s="118">
        <v>350337</v>
      </c>
      <c r="G122" s="115">
        <v>358794</v>
      </c>
      <c r="H122" s="106">
        <v>350393</v>
      </c>
      <c r="I122" s="117">
        <v>366870</v>
      </c>
      <c r="J122" s="116">
        <v>381533</v>
      </c>
      <c r="K122" s="111">
        <v>279408</v>
      </c>
      <c r="L122" s="111">
        <v>295709</v>
      </c>
      <c r="M122" s="112">
        <v>229439</v>
      </c>
      <c r="N122" s="112">
        <v>400143</v>
      </c>
      <c r="O122" s="112">
        <v>466695</v>
      </c>
      <c r="P122" s="112">
        <v>401423</v>
      </c>
      <c r="Q122" s="112">
        <v>379385</v>
      </c>
      <c r="R122" s="112">
        <v>378393</v>
      </c>
      <c r="S122" s="112">
        <v>327425</v>
      </c>
      <c r="T122" s="112">
        <v>337471</v>
      </c>
      <c r="U122" s="112">
        <v>274247</v>
      </c>
    </row>
    <row r="123" spans="1:21" s="108" customFormat="1" ht="15">
      <c r="A123" s="24" t="s">
        <v>98</v>
      </c>
      <c r="B123" s="115">
        <v>115333</v>
      </c>
      <c r="C123" s="115">
        <f>14802+78314</f>
        <v>93116</v>
      </c>
      <c r="D123" s="115">
        <v>85744</v>
      </c>
      <c r="E123" s="115">
        <f>4201+60397</f>
        <v>64598</v>
      </c>
      <c r="F123" s="118">
        <v>82635</v>
      </c>
      <c r="G123" s="115">
        <v>88545</v>
      </c>
      <c r="H123" s="106">
        <v>79513</v>
      </c>
      <c r="I123" s="117">
        <v>66654</v>
      </c>
      <c r="J123" s="116">
        <v>57207</v>
      </c>
      <c r="K123" s="111">
        <v>28841</v>
      </c>
      <c r="L123" s="111">
        <v>35294</v>
      </c>
      <c r="M123" s="112">
        <v>35763</v>
      </c>
      <c r="N123" s="112">
        <v>39421</v>
      </c>
      <c r="O123" s="112">
        <v>25714</v>
      </c>
      <c r="P123" s="112">
        <v>3765</v>
      </c>
      <c r="Q123" s="28" t="s">
        <v>4</v>
      </c>
      <c r="R123" s="28" t="s">
        <v>4</v>
      </c>
      <c r="S123" s="28" t="s">
        <v>4</v>
      </c>
      <c r="T123" s="28" t="s">
        <v>4</v>
      </c>
      <c r="U123" s="28" t="s">
        <v>4</v>
      </c>
    </row>
    <row r="124" spans="1:21" s="108" customFormat="1" ht="15">
      <c r="A124" s="24" t="s">
        <v>140</v>
      </c>
      <c r="B124" s="115" t="s">
        <v>4</v>
      </c>
      <c r="C124" s="28" t="s">
        <v>4</v>
      </c>
      <c r="D124" s="28" t="s">
        <v>4</v>
      </c>
      <c r="E124" s="28" t="s">
        <v>4</v>
      </c>
      <c r="F124" s="28" t="s">
        <v>4</v>
      </c>
      <c r="G124" s="28" t="s">
        <v>4</v>
      </c>
      <c r="H124" s="28" t="s">
        <v>4</v>
      </c>
      <c r="I124" s="28" t="s">
        <v>4</v>
      </c>
      <c r="J124" s="28" t="s">
        <v>4</v>
      </c>
      <c r="K124" s="28" t="s">
        <v>4</v>
      </c>
      <c r="L124" s="28" t="s">
        <v>4</v>
      </c>
      <c r="M124" s="28" t="s">
        <v>4</v>
      </c>
      <c r="N124" s="112">
        <v>30244</v>
      </c>
      <c r="O124" s="112">
        <v>17196</v>
      </c>
      <c r="P124" s="112">
        <v>17800</v>
      </c>
      <c r="Q124" s="112">
        <v>28017</v>
      </c>
      <c r="R124" s="112">
        <v>15297</v>
      </c>
      <c r="S124" s="112">
        <v>9808</v>
      </c>
      <c r="T124" s="112">
        <v>11877</v>
      </c>
      <c r="U124" s="112">
        <v>18134</v>
      </c>
    </row>
    <row r="125" spans="1:21" s="108" customFormat="1" ht="15">
      <c r="A125" s="24" t="s">
        <v>192</v>
      </c>
      <c r="B125" s="115"/>
      <c r="C125" s="28" t="s">
        <v>4</v>
      </c>
      <c r="D125" s="28" t="s">
        <v>4</v>
      </c>
      <c r="E125" s="28" t="s">
        <v>4</v>
      </c>
      <c r="F125" s="28" t="s">
        <v>4</v>
      </c>
      <c r="G125" s="28" t="s">
        <v>4</v>
      </c>
      <c r="H125" s="28" t="s">
        <v>4</v>
      </c>
      <c r="I125" s="28" t="s">
        <v>4</v>
      </c>
      <c r="J125" s="28" t="s">
        <v>4</v>
      </c>
      <c r="K125" s="28" t="s">
        <v>4</v>
      </c>
      <c r="L125" s="28" t="s">
        <v>4</v>
      </c>
      <c r="M125" s="28" t="s">
        <v>4</v>
      </c>
      <c r="N125" s="28" t="s">
        <v>4</v>
      </c>
      <c r="O125" s="28" t="s">
        <v>4</v>
      </c>
      <c r="P125" s="28" t="s">
        <v>4</v>
      </c>
      <c r="Q125" s="28" t="s">
        <v>4</v>
      </c>
      <c r="R125" s="112">
        <v>712</v>
      </c>
      <c r="S125" s="112">
        <v>925</v>
      </c>
      <c r="T125" s="112">
        <v>433</v>
      </c>
      <c r="U125" s="112">
        <v>228</v>
      </c>
    </row>
    <row r="126" spans="1:21" s="108" customFormat="1" ht="15">
      <c r="A126" s="24" t="s">
        <v>173</v>
      </c>
      <c r="B126" s="115"/>
      <c r="C126" s="28" t="s">
        <v>4</v>
      </c>
      <c r="D126" s="28" t="s">
        <v>4</v>
      </c>
      <c r="E126" s="28" t="s">
        <v>4</v>
      </c>
      <c r="F126" s="28" t="s">
        <v>4</v>
      </c>
      <c r="G126" s="28" t="s">
        <v>4</v>
      </c>
      <c r="H126" s="28" t="s">
        <v>4</v>
      </c>
      <c r="I126" s="28" t="s">
        <v>4</v>
      </c>
      <c r="J126" s="28" t="s">
        <v>4</v>
      </c>
      <c r="K126" s="28" t="s">
        <v>4</v>
      </c>
      <c r="L126" s="28" t="s">
        <v>4</v>
      </c>
      <c r="M126" s="28" t="s">
        <v>4</v>
      </c>
      <c r="N126" s="28" t="s">
        <v>4</v>
      </c>
      <c r="O126" s="28" t="s">
        <v>4</v>
      </c>
      <c r="P126" s="112">
        <v>36947</v>
      </c>
      <c r="Q126" s="112">
        <v>53224</v>
      </c>
      <c r="R126" s="112">
        <v>43156</v>
      </c>
      <c r="S126" s="112">
        <v>42080</v>
      </c>
      <c r="T126" s="112">
        <v>30170</v>
      </c>
      <c r="U126" s="112">
        <v>24114</v>
      </c>
    </row>
    <row r="127" spans="1:21" s="108" customFormat="1" ht="13.5">
      <c r="A127" s="24" t="s">
        <v>99</v>
      </c>
      <c r="B127" s="115">
        <v>225723</v>
      </c>
      <c r="C127" s="115">
        <v>236029</v>
      </c>
      <c r="D127" s="115">
        <v>219134</v>
      </c>
      <c r="E127" s="115">
        <v>147564</v>
      </c>
      <c r="F127" s="118">
        <v>133995</v>
      </c>
      <c r="G127" s="115">
        <v>133724</v>
      </c>
      <c r="H127" s="106">
        <v>176652</v>
      </c>
      <c r="I127" s="117">
        <v>156032</v>
      </c>
      <c r="J127" s="116">
        <v>114305</v>
      </c>
      <c r="K127" s="111">
        <v>83301</v>
      </c>
      <c r="L127" s="111">
        <v>95116</v>
      </c>
      <c r="M127" s="112">
        <v>84767</v>
      </c>
      <c r="N127" s="112">
        <v>169300</v>
      </c>
      <c r="O127" s="112">
        <v>224393</v>
      </c>
      <c r="P127" s="112">
        <v>224261</v>
      </c>
      <c r="Q127" s="112">
        <v>218202</v>
      </c>
      <c r="R127" s="112">
        <v>248820</v>
      </c>
      <c r="S127" s="112">
        <v>146580</v>
      </c>
      <c r="T127" s="112">
        <v>72882</v>
      </c>
      <c r="U127" s="112">
        <v>111519</v>
      </c>
    </row>
    <row r="128" spans="1:21" s="108" customFormat="1" ht="13.5">
      <c r="A128" s="24" t="s">
        <v>195</v>
      </c>
      <c r="B128" s="115"/>
      <c r="C128" s="115"/>
      <c r="D128" s="115"/>
      <c r="E128" s="115"/>
      <c r="F128" s="118"/>
      <c r="G128" s="115"/>
      <c r="H128" s="106"/>
      <c r="I128" s="117"/>
      <c r="J128" s="116"/>
      <c r="K128" s="111"/>
      <c r="L128" s="111"/>
      <c r="M128" s="112"/>
      <c r="N128" s="112"/>
      <c r="O128" s="112"/>
      <c r="P128" s="112"/>
      <c r="Q128" s="112"/>
      <c r="R128" s="112"/>
      <c r="S128" s="156" t="s">
        <v>4</v>
      </c>
      <c r="T128" s="112">
        <v>23736</v>
      </c>
      <c r="U128" s="112">
        <v>20143</v>
      </c>
    </row>
    <row r="129" spans="1:21" ht="15">
      <c r="A129" s="24"/>
      <c r="B129" s="25"/>
      <c r="C129" s="25"/>
      <c r="D129" s="25"/>
      <c r="E129" s="25"/>
      <c r="F129" s="30"/>
      <c r="G129" s="25"/>
      <c r="H129" s="16"/>
      <c r="I129" s="29"/>
      <c r="J129" s="26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</row>
    <row r="130" spans="1:21" ht="15.75">
      <c r="A130" s="33" t="s">
        <v>100</v>
      </c>
      <c r="B130" s="25"/>
      <c r="C130" s="28" t="s">
        <v>4</v>
      </c>
      <c r="D130" s="28" t="s">
        <v>4</v>
      </c>
      <c r="E130" s="28" t="s">
        <v>4</v>
      </c>
      <c r="F130" s="28" t="s">
        <v>4</v>
      </c>
      <c r="G130" s="34">
        <f t="shared" ref="G130:P130" si="16">SUM(G131:G132)</f>
        <v>91218</v>
      </c>
      <c r="H130" s="34">
        <f t="shared" si="16"/>
        <v>175155</v>
      </c>
      <c r="I130" s="34">
        <f t="shared" si="16"/>
        <v>133534</v>
      </c>
      <c r="J130" s="34">
        <f t="shared" si="16"/>
        <v>152588</v>
      </c>
      <c r="K130" s="13">
        <f t="shared" si="16"/>
        <v>103876</v>
      </c>
      <c r="L130" s="13">
        <f t="shared" si="16"/>
        <v>238387</v>
      </c>
      <c r="M130" s="13">
        <f t="shared" si="16"/>
        <v>338127</v>
      </c>
      <c r="N130" s="13">
        <f t="shared" si="16"/>
        <v>361348</v>
      </c>
      <c r="O130" s="13">
        <f t="shared" si="16"/>
        <v>399495</v>
      </c>
      <c r="P130" s="13">
        <f t="shared" si="16"/>
        <v>398851</v>
      </c>
      <c r="Q130" s="13">
        <f>SUM(Q131:Q132)</f>
        <v>384519</v>
      </c>
      <c r="R130" s="13">
        <f>SUM(R131:R132)</f>
        <v>342845</v>
      </c>
      <c r="S130" s="13">
        <f>SUM(S131:S132)</f>
        <v>269919</v>
      </c>
      <c r="T130" s="13">
        <f>SUM(T131:T132)</f>
        <v>233987</v>
      </c>
      <c r="U130" s="13">
        <f>SUM(U131:U132)</f>
        <v>198593</v>
      </c>
    </row>
    <row r="131" spans="1:21" s="108" customFormat="1" ht="15">
      <c r="A131" s="24" t="s">
        <v>101</v>
      </c>
      <c r="B131" s="117" t="s">
        <v>4</v>
      </c>
      <c r="C131" s="28" t="s">
        <v>4</v>
      </c>
      <c r="D131" s="28" t="s">
        <v>4</v>
      </c>
      <c r="E131" s="28" t="s">
        <v>4</v>
      </c>
      <c r="F131" s="28" t="s">
        <v>4</v>
      </c>
      <c r="G131" s="28" t="s">
        <v>4</v>
      </c>
      <c r="H131" s="28" t="s">
        <v>4</v>
      </c>
      <c r="I131" s="28" t="s">
        <v>4</v>
      </c>
      <c r="J131" s="28" t="s">
        <v>4</v>
      </c>
      <c r="K131" s="28" t="s">
        <v>4</v>
      </c>
      <c r="L131" s="45">
        <v>19780</v>
      </c>
      <c r="M131" s="46">
        <v>112665</v>
      </c>
      <c r="N131" s="46">
        <v>138997</v>
      </c>
      <c r="O131" s="46">
        <v>194059</v>
      </c>
      <c r="P131" s="46">
        <v>162943</v>
      </c>
      <c r="Q131" s="46">
        <v>172244</v>
      </c>
      <c r="R131" s="46">
        <v>173926</v>
      </c>
      <c r="S131" s="46">
        <v>131753</v>
      </c>
      <c r="T131" s="46">
        <v>147018</v>
      </c>
      <c r="U131" s="46">
        <v>123761</v>
      </c>
    </row>
    <row r="132" spans="1:21" s="108" customFormat="1" ht="15">
      <c r="A132" s="24" t="s">
        <v>102</v>
      </c>
      <c r="B132" s="117" t="s">
        <v>4</v>
      </c>
      <c r="C132" s="28" t="s">
        <v>4</v>
      </c>
      <c r="D132" s="28" t="s">
        <v>4</v>
      </c>
      <c r="E132" s="28" t="s">
        <v>4</v>
      </c>
      <c r="F132" s="28" t="s">
        <v>4</v>
      </c>
      <c r="G132" s="24">
        <v>91218</v>
      </c>
      <c r="H132" s="24">
        <v>175155</v>
      </c>
      <c r="I132" s="24">
        <v>133534</v>
      </c>
      <c r="J132" s="24">
        <v>152588</v>
      </c>
      <c r="K132" s="45">
        <v>103876</v>
      </c>
      <c r="L132" s="45">
        <v>218607</v>
      </c>
      <c r="M132" s="46">
        <v>225462</v>
      </c>
      <c r="N132" s="46">
        <v>222351</v>
      </c>
      <c r="O132" s="46">
        <v>205436</v>
      </c>
      <c r="P132" s="46">
        <v>235908</v>
      </c>
      <c r="Q132" s="46">
        <v>212275</v>
      </c>
      <c r="R132" s="46">
        <v>168919</v>
      </c>
      <c r="S132" s="46">
        <v>138166</v>
      </c>
      <c r="T132" s="46">
        <v>86969</v>
      </c>
      <c r="U132" s="46">
        <v>74832</v>
      </c>
    </row>
    <row r="133" spans="1:21" ht="15">
      <c r="A133" s="24"/>
      <c r="B133" s="29"/>
      <c r="C133" s="25"/>
      <c r="D133" s="25"/>
      <c r="E133" s="25"/>
      <c r="F133" s="30"/>
      <c r="G133" s="25"/>
      <c r="H133" s="16"/>
      <c r="I133" s="29"/>
      <c r="J133" s="26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</row>
    <row r="134" spans="1:21" ht="15.75">
      <c r="A134" s="33" t="s">
        <v>103</v>
      </c>
      <c r="B134" s="29" t="s">
        <v>4</v>
      </c>
      <c r="C134" s="28" t="s">
        <v>4</v>
      </c>
      <c r="D134" s="28" t="s">
        <v>4</v>
      </c>
      <c r="E134" s="28" t="s">
        <v>4</v>
      </c>
      <c r="F134" s="28" t="s">
        <v>4</v>
      </c>
      <c r="G134" s="28" t="s">
        <v>4</v>
      </c>
      <c r="H134" s="28" t="s">
        <v>4</v>
      </c>
      <c r="I134" s="28" t="s">
        <v>4</v>
      </c>
      <c r="J134" s="28" t="s">
        <v>4</v>
      </c>
      <c r="K134" s="28" t="s">
        <v>4</v>
      </c>
      <c r="L134" s="28" t="s">
        <v>4</v>
      </c>
      <c r="M134" s="43">
        <v>35132</v>
      </c>
      <c r="N134" s="43">
        <v>128536</v>
      </c>
      <c r="O134" s="43">
        <v>133946</v>
      </c>
      <c r="P134" s="43">
        <v>142561</v>
      </c>
      <c r="Q134" s="43">
        <v>109522</v>
      </c>
      <c r="R134" s="43">
        <v>112488</v>
      </c>
      <c r="S134" s="43">
        <v>96444</v>
      </c>
      <c r="T134" s="43">
        <v>90799</v>
      </c>
      <c r="U134" s="43">
        <v>98387</v>
      </c>
    </row>
    <row r="135" spans="1:21" ht="15.75">
      <c r="A135" s="33"/>
      <c r="B135" s="29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43"/>
      <c r="N135" s="43"/>
      <c r="O135" s="43"/>
      <c r="P135" s="43"/>
      <c r="Q135" s="43"/>
      <c r="R135" s="43"/>
      <c r="S135" s="43"/>
      <c r="T135" s="43"/>
      <c r="U135" s="43"/>
    </row>
    <row r="136" spans="1:21" ht="15.75">
      <c r="A136" s="33" t="s">
        <v>175</v>
      </c>
      <c r="B136" s="29"/>
      <c r="C136" s="28" t="s">
        <v>4</v>
      </c>
      <c r="D136" s="28" t="s">
        <v>4</v>
      </c>
      <c r="E136" s="28" t="s">
        <v>4</v>
      </c>
      <c r="F136" s="28" t="s">
        <v>4</v>
      </c>
      <c r="G136" s="28" t="s">
        <v>4</v>
      </c>
      <c r="H136" s="28" t="s">
        <v>4</v>
      </c>
      <c r="I136" s="28" t="s">
        <v>4</v>
      </c>
      <c r="J136" s="28" t="s">
        <v>4</v>
      </c>
      <c r="K136" s="28" t="s">
        <v>4</v>
      </c>
      <c r="L136" s="28" t="s">
        <v>4</v>
      </c>
      <c r="M136" s="28" t="s">
        <v>4</v>
      </c>
      <c r="N136" s="28" t="s">
        <v>4</v>
      </c>
      <c r="O136" s="28" t="s">
        <v>4</v>
      </c>
      <c r="P136" s="43">
        <f>+P137</f>
        <v>40096</v>
      </c>
      <c r="Q136" s="43">
        <f>+Q137</f>
        <v>93505</v>
      </c>
      <c r="R136" s="43">
        <f>+R137</f>
        <v>72040</v>
      </c>
      <c r="S136" s="43">
        <v>53628</v>
      </c>
      <c r="T136" s="43">
        <f>SUM(T137)</f>
        <v>46378</v>
      </c>
      <c r="U136" s="43">
        <f>SUM(U137)</f>
        <v>26176</v>
      </c>
    </row>
    <row r="137" spans="1:21" s="108" customFormat="1" ht="15">
      <c r="A137" s="24" t="s">
        <v>174</v>
      </c>
      <c r="B137" s="117"/>
      <c r="C137" s="28" t="s">
        <v>4</v>
      </c>
      <c r="D137" s="28" t="s">
        <v>4</v>
      </c>
      <c r="E137" s="28" t="s">
        <v>4</v>
      </c>
      <c r="F137" s="28" t="s">
        <v>4</v>
      </c>
      <c r="G137" s="28" t="s">
        <v>4</v>
      </c>
      <c r="H137" s="28" t="s">
        <v>4</v>
      </c>
      <c r="I137" s="28" t="s">
        <v>4</v>
      </c>
      <c r="J137" s="28" t="s">
        <v>4</v>
      </c>
      <c r="K137" s="28" t="s">
        <v>4</v>
      </c>
      <c r="L137" s="28" t="s">
        <v>4</v>
      </c>
      <c r="M137" s="28" t="s">
        <v>4</v>
      </c>
      <c r="N137" s="28" t="s">
        <v>4</v>
      </c>
      <c r="O137" s="28" t="s">
        <v>4</v>
      </c>
      <c r="P137" s="46">
        <v>40096</v>
      </c>
      <c r="Q137" s="46">
        <v>93505</v>
      </c>
      <c r="R137" s="46">
        <v>72040</v>
      </c>
      <c r="S137" s="46">
        <v>53628</v>
      </c>
      <c r="T137" s="46">
        <v>46378</v>
      </c>
      <c r="U137" s="46">
        <v>26176</v>
      </c>
    </row>
    <row r="138" spans="1:21" ht="15">
      <c r="A138" s="24"/>
      <c r="B138" s="25"/>
      <c r="C138" s="25"/>
      <c r="D138" s="25"/>
      <c r="E138" s="25"/>
      <c r="F138" s="30"/>
      <c r="G138" s="25"/>
      <c r="H138" s="16"/>
      <c r="I138" s="29"/>
      <c r="J138" s="26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</row>
    <row r="139" spans="1:21" ht="15">
      <c r="A139" s="33" t="s">
        <v>104</v>
      </c>
      <c r="B139" s="34">
        <f>SUM(B140:B141)</f>
        <v>150129</v>
      </c>
      <c r="C139" s="34">
        <f>SUM(C140:C141)</f>
        <v>157876</v>
      </c>
      <c r="D139" s="34">
        <f t="shared" ref="D139:L139" si="17">SUM(D140:D142)</f>
        <v>235473</v>
      </c>
      <c r="E139" s="34">
        <f t="shared" si="17"/>
        <v>322068</v>
      </c>
      <c r="F139" s="34">
        <f t="shared" si="17"/>
        <v>366771</v>
      </c>
      <c r="G139" s="34">
        <f t="shared" si="17"/>
        <v>383252</v>
      </c>
      <c r="H139" s="12">
        <f t="shared" si="17"/>
        <v>347644</v>
      </c>
      <c r="I139" s="12">
        <f t="shared" si="17"/>
        <v>384651</v>
      </c>
      <c r="J139" s="12">
        <f t="shared" si="17"/>
        <v>373882</v>
      </c>
      <c r="K139" s="13">
        <f t="shared" si="17"/>
        <v>259093</v>
      </c>
      <c r="L139" s="13">
        <f t="shared" si="17"/>
        <v>346891</v>
      </c>
      <c r="M139" s="13">
        <f t="shared" ref="M139:S139" si="18">SUM(M140:M144)</f>
        <v>385109</v>
      </c>
      <c r="N139" s="13">
        <f t="shared" si="18"/>
        <v>406782</v>
      </c>
      <c r="O139" s="13">
        <f t="shared" si="18"/>
        <v>470232</v>
      </c>
      <c r="P139" s="13">
        <f t="shared" si="18"/>
        <v>461777</v>
      </c>
      <c r="Q139" s="13">
        <f t="shared" si="18"/>
        <v>421110</v>
      </c>
      <c r="R139" s="13">
        <f t="shared" si="18"/>
        <v>412149</v>
      </c>
      <c r="S139" s="13">
        <f t="shared" si="18"/>
        <v>340554</v>
      </c>
      <c r="T139" s="13">
        <f>SUM(T140:T144)</f>
        <v>286064</v>
      </c>
      <c r="U139" s="13">
        <f>SUM(U140:U144)</f>
        <v>272383</v>
      </c>
    </row>
    <row r="140" spans="1:21" ht="15">
      <c r="A140" s="24" t="s">
        <v>105</v>
      </c>
      <c r="B140" s="25" t="s">
        <v>4</v>
      </c>
      <c r="C140" s="25" t="s">
        <v>4</v>
      </c>
      <c r="D140" s="25" t="s">
        <v>4</v>
      </c>
      <c r="E140" s="25" t="s">
        <v>4</v>
      </c>
      <c r="F140" s="25" t="s">
        <v>4</v>
      </c>
      <c r="G140" s="25" t="s">
        <v>4</v>
      </c>
      <c r="H140" s="16" t="s">
        <v>4</v>
      </c>
      <c r="I140" s="29" t="s">
        <v>4</v>
      </c>
      <c r="J140" s="29" t="s">
        <v>4</v>
      </c>
      <c r="K140" s="21" t="s">
        <v>4</v>
      </c>
      <c r="L140" s="21" t="s">
        <v>4</v>
      </c>
      <c r="M140" s="21" t="s">
        <v>4</v>
      </c>
      <c r="N140" s="21" t="s">
        <v>4</v>
      </c>
      <c r="O140" s="21" t="s">
        <v>4</v>
      </c>
      <c r="P140" s="21" t="s">
        <v>4</v>
      </c>
      <c r="Q140" s="21" t="s">
        <v>4</v>
      </c>
      <c r="R140" s="21" t="s">
        <v>4</v>
      </c>
      <c r="S140" s="21" t="s">
        <v>4</v>
      </c>
      <c r="T140" s="21" t="s">
        <v>4</v>
      </c>
      <c r="U140" s="21" t="s">
        <v>4</v>
      </c>
    </row>
    <row r="141" spans="1:21" s="108" customFormat="1" ht="13.5">
      <c r="A141" s="24" t="s">
        <v>106</v>
      </c>
      <c r="B141" s="115">
        <v>150129</v>
      </c>
      <c r="C141" s="115">
        <v>157876</v>
      </c>
      <c r="D141" s="115">
        <v>235445</v>
      </c>
      <c r="E141" s="115">
        <v>240666</v>
      </c>
      <c r="F141" s="115">
        <v>279642</v>
      </c>
      <c r="G141" s="115">
        <v>306479</v>
      </c>
      <c r="H141" s="106">
        <v>269440</v>
      </c>
      <c r="I141" s="117">
        <v>338609</v>
      </c>
      <c r="J141" s="116">
        <v>320628</v>
      </c>
      <c r="K141" s="111">
        <v>205637</v>
      </c>
      <c r="L141" s="111">
        <v>275115</v>
      </c>
      <c r="M141" s="112">
        <v>319203</v>
      </c>
      <c r="N141" s="112">
        <v>334710</v>
      </c>
      <c r="O141" s="112">
        <v>383818</v>
      </c>
      <c r="P141" s="112">
        <v>366472</v>
      </c>
      <c r="Q141" s="112">
        <v>346530</v>
      </c>
      <c r="R141" s="112">
        <v>327541</v>
      </c>
      <c r="S141" s="112">
        <v>261872</v>
      </c>
      <c r="T141" s="112">
        <v>219600</v>
      </c>
      <c r="U141" s="112">
        <v>225934</v>
      </c>
    </row>
    <row r="142" spans="1:21" s="108" customFormat="1" ht="15">
      <c r="A142" s="24" t="s">
        <v>107</v>
      </c>
      <c r="B142" s="115" t="s">
        <v>4</v>
      </c>
      <c r="C142" s="28" t="s">
        <v>4</v>
      </c>
      <c r="D142" s="115">
        <v>28</v>
      </c>
      <c r="E142" s="115">
        <v>81402</v>
      </c>
      <c r="F142" s="115">
        <v>87129</v>
      </c>
      <c r="G142" s="115">
        <v>76773</v>
      </c>
      <c r="H142" s="106">
        <v>78204</v>
      </c>
      <c r="I142" s="117">
        <v>46042</v>
      </c>
      <c r="J142" s="116">
        <v>53254</v>
      </c>
      <c r="K142" s="111">
        <v>53456</v>
      </c>
      <c r="L142" s="111">
        <v>71776</v>
      </c>
      <c r="M142" s="112">
        <v>65906</v>
      </c>
      <c r="N142" s="112">
        <v>71877</v>
      </c>
      <c r="O142" s="112">
        <v>48247</v>
      </c>
      <c r="P142" s="112">
        <v>58156</v>
      </c>
      <c r="Q142" s="112">
        <v>55240</v>
      </c>
      <c r="R142" s="112">
        <v>70745</v>
      </c>
      <c r="S142" s="112">
        <v>69963</v>
      </c>
      <c r="T142" s="112">
        <v>42561</v>
      </c>
      <c r="U142" s="112">
        <v>30427</v>
      </c>
    </row>
    <row r="143" spans="1:21" s="108" customFormat="1" ht="15">
      <c r="A143" s="24" t="s">
        <v>141</v>
      </c>
      <c r="B143" s="115" t="s">
        <v>4</v>
      </c>
      <c r="C143" s="28" t="s">
        <v>4</v>
      </c>
      <c r="D143" s="28" t="s">
        <v>4</v>
      </c>
      <c r="E143" s="28" t="s">
        <v>4</v>
      </c>
      <c r="F143" s="28" t="s">
        <v>4</v>
      </c>
      <c r="G143" s="28" t="s">
        <v>4</v>
      </c>
      <c r="H143" s="28" t="s">
        <v>4</v>
      </c>
      <c r="I143" s="28" t="s">
        <v>4</v>
      </c>
      <c r="J143" s="28" t="s">
        <v>4</v>
      </c>
      <c r="K143" s="28" t="s">
        <v>4</v>
      </c>
      <c r="L143" s="28" t="s">
        <v>4</v>
      </c>
      <c r="M143" s="28" t="s">
        <v>4</v>
      </c>
      <c r="N143" s="111">
        <v>192</v>
      </c>
      <c r="O143" s="111">
        <v>26387</v>
      </c>
      <c r="P143" s="111">
        <v>32201</v>
      </c>
      <c r="Q143" s="111">
        <v>19340</v>
      </c>
      <c r="R143" s="111">
        <v>13863</v>
      </c>
      <c r="S143" s="111">
        <v>8719</v>
      </c>
      <c r="T143" s="111">
        <v>23903</v>
      </c>
      <c r="U143" s="111">
        <v>16022</v>
      </c>
    </row>
    <row r="144" spans="1:21" s="108" customFormat="1" ht="15">
      <c r="A144" s="24" t="s">
        <v>142</v>
      </c>
      <c r="B144" s="115" t="s">
        <v>4</v>
      </c>
      <c r="C144" s="28" t="s">
        <v>4</v>
      </c>
      <c r="D144" s="28" t="s">
        <v>4</v>
      </c>
      <c r="E144" s="28" t="s">
        <v>4</v>
      </c>
      <c r="F144" s="28" t="s">
        <v>4</v>
      </c>
      <c r="G144" s="28" t="s">
        <v>4</v>
      </c>
      <c r="H144" s="28" t="s">
        <v>4</v>
      </c>
      <c r="I144" s="28" t="s">
        <v>4</v>
      </c>
      <c r="J144" s="28" t="s">
        <v>4</v>
      </c>
      <c r="K144" s="28" t="s">
        <v>4</v>
      </c>
      <c r="L144" s="28" t="s">
        <v>4</v>
      </c>
      <c r="M144" s="28" t="s">
        <v>4</v>
      </c>
      <c r="N144" s="111">
        <v>3</v>
      </c>
      <c r="O144" s="111">
        <v>11780</v>
      </c>
      <c r="P144" s="111">
        <v>4948</v>
      </c>
      <c r="Q144" s="28" t="s">
        <v>4</v>
      </c>
      <c r="R144" s="28" t="s">
        <v>4</v>
      </c>
      <c r="S144" s="28" t="s">
        <v>4</v>
      </c>
      <c r="T144" s="28" t="s">
        <v>4</v>
      </c>
      <c r="U144" s="28" t="s">
        <v>4</v>
      </c>
    </row>
    <row r="145" spans="1:21" ht="15">
      <c r="A145" s="24"/>
      <c r="B145" s="25"/>
      <c r="C145" s="25"/>
      <c r="D145" s="25"/>
      <c r="E145" s="25"/>
      <c r="F145" s="25"/>
      <c r="G145" s="25"/>
      <c r="H145" s="16"/>
      <c r="I145" s="29"/>
      <c r="J145" s="26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</row>
    <row r="146" spans="1:21" ht="15.75">
      <c r="A146" s="33" t="s">
        <v>108</v>
      </c>
      <c r="B146" s="34">
        <f>SUM(B147:B149)</f>
        <v>197737</v>
      </c>
      <c r="C146" s="34">
        <f>SUM(C147:C149)</f>
        <v>188967</v>
      </c>
      <c r="D146" s="34">
        <f t="shared" ref="D146:J146" si="19">SUM(D147:D150)</f>
        <v>205306</v>
      </c>
      <c r="E146" s="34">
        <f t="shared" si="19"/>
        <v>233517</v>
      </c>
      <c r="F146" s="34">
        <f t="shared" si="19"/>
        <v>237397</v>
      </c>
      <c r="G146" s="34">
        <f t="shared" si="19"/>
        <v>248438</v>
      </c>
      <c r="H146" s="12">
        <f t="shared" si="19"/>
        <v>257868</v>
      </c>
      <c r="I146" s="12">
        <f t="shared" si="19"/>
        <v>249556</v>
      </c>
      <c r="J146" s="12">
        <f t="shared" si="19"/>
        <v>220192</v>
      </c>
      <c r="K146" s="13">
        <f>SUM(K147:K150)</f>
        <v>201437</v>
      </c>
      <c r="L146" s="13">
        <f>SUM(L147:L150)</f>
        <v>63319</v>
      </c>
      <c r="M146" s="28" t="s">
        <v>4</v>
      </c>
      <c r="N146" s="28" t="s">
        <v>4</v>
      </c>
      <c r="O146" s="28" t="s">
        <v>4</v>
      </c>
      <c r="P146" s="28" t="s">
        <v>4</v>
      </c>
      <c r="Q146" s="28" t="s">
        <v>4</v>
      </c>
      <c r="R146" s="28" t="s">
        <v>4</v>
      </c>
      <c r="S146" s="28" t="s">
        <v>4</v>
      </c>
      <c r="T146" s="28" t="s">
        <v>4</v>
      </c>
      <c r="U146" s="28" t="s">
        <v>4</v>
      </c>
    </row>
    <row r="147" spans="1:21" s="108" customFormat="1" ht="15">
      <c r="A147" s="24" t="s">
        <v>109</v>
      </c>
      <c r="B147" s="115">
        <v>49996</v>
      </c>
      <c r="C147" s="115">
        <v>46020</v>
      </c>
      <c r="D147" s="28" t="s">
        <v>4</v>
      </c>
      <c r="E147" s="28" t="s">
        <v>4</v>
      </c>
      <c r="F147" s="28" t="s">
        <v>4</v>
      </c>
      <c r="G147" s="28" t="s">
        <v>4</v>
      </c>
      <c r="H147" s="28" t="s">
        <v>4</v>
      </c>
      <c r="I147" s="28" t="s">
        <v>4</v>
      </c>
      <c r="J147" s="28" t="s">
        <v>4</v>
      </c>
      <c r="K147" s="28" t="s">
        <v>4</v>
      </c>
      <c r="L147" s="28" t="s">
        <v>4</v>
      </c>
      <c r="M147" s="28" t="s">
        <v>4</v>
      </c>
      <c r="N147" s="28" t="s">
        <v>4</v>
      </c>
      <c r="O147" s="28" t="s">
        <v>4</v>
      </c>
      <c r="P147" s="28" t="s">
        <v>4</v>
      </c>
      <c r="Q147" s="28" t="s">
        <v>4</v>
      </c>
      <c r="R147" s="28" t="s">
        <v>4</v>
      </c>
      <c r="S147" s="28" t="s">
        <v>4</v>
      </c>
      <c r="T147" s="28" t="s">
        <v>4</v>
      </c>
      <c r="U147" s="28" t="s">
        <v>4</v>
      </c>
    </row>
    <row r="148" spans="1:21" s="108" customFormat="1" ht="15">
      <c r="A148" s="24" t="s">
        <v>110</v>
      </c>
      <c r="B148" s="115" t="s">
        <v>4</v>
      </c>
      <c r="C148" s="28" t="s">
        <v>4</v>
      </c>
      <c r="D148" s="115">
        <v>59556</v>
      </c>
      <c r="E148" s="115">
        <v>74223</v>
      </c>
      <c r="F148" s="118">
        <v>69226</v>
      </c>
      <c r="G148" s="115">
        <v>62319</v>
      </c>
      <c r="H148" s="106">
        <v>58334</v>
      </c>
      <c r="I148" s="117">
        <v>49367</v>
      </c>
      <c r="J148" s="116">
        <v>70843</v>
      </c>
      <c r="K148" s="111">
        <v>28449</v>
      </c>
      <c r="L148" s="28" t="s">
        <v>4</v>
      </c>
      <c r="M148" s="28" t="s">
        <v>4</v>
      </c>
      <c r="N148" s="28" t="s">
        <v>4</v>
      </c>
      <c r="O148" s="28" t="s">
        <v>4</v>
      </c>
      <c r="P148" s="28" t="s">
        <v>4</v>
      </c>
      <c r="Q148" s="28" t="s">
        <v>4</v>
      </c>
      <c r="R148" s="28" t="s">
        <v>4</v>
      </c>
      <c r="S148" s="28" t="s">
        <v>4</v>
      </c>
      <c r="T148" s="28" t="s">
        <v>4</v>
      </c>
      <c r="U148" s="28" t="s">
        <v>4</v>
      </c>
    </row>
    <row r="149" spans="1:21" s="108" customFormat="1" ht="15">
      <c r="A149" s="24" t="s">
        <v>111</v>
      </c>
      <c r="B149" s="115">
        <v>147741</v>
      </c>
      <c r="C149" s="115">
        <v>142947</v>
      </c>
      <c r="D149" s="115">
        <v>137642</v>
      </c>
      <c r="E149" s="115">
        <v>157561</v>
      </c>
      <c r="F149" s="118">
        <v>167970</v>
      </c>
      <c r="G149" s="115">
        <v>186119</v>
      </c>
      <c r="H149" s="106">
        <v>199534</v>
      </c>
      <c r="I149" s="117">
        <v>200189</v>
      </c>
      <c r="J149" s="116">
        <v>149349</v>
      </c>
      <c r="K149" s="111">
        <v>172988</v>
      </c>
      <c r="L149" s="111">
        <v>63319</v>
      </c>
      <c r="M149" s="28" t="s">
        <v>4</v>
      </c>
      <c r="N149" s="28" t="s">
        <v>4</v>
      </c>
      <c r="O149" s="28" t="s">
        <v>4</v>
      </c>
      <c r="P149" s="28" t="s">
        <v>4</v>
      </c>
      <c r="Q149" s="28" t="s">
        <v>4</v>
      </c>
      <c r="R149" s="28" t="s">
        <v>4</v>
      </c>
      <c r="S149" s="28" t="s">
        <v>4</v>
      </c>
      <c r="T149" s="28" t="s">
        <v>4</v>
      </c>
      <c r="U149" s="28" t="s">
        <v>4</v>
      </c>
    </row>
    <row r="150" spans="1:21" s="108" customFormat="1" ht="15">
      <c r="A150" s="24" t="s">
        <v>112</v>
      </c>
      <c r="B150" s="115" t="s">
        <v>4</v>
      </c>
      <c r="C150" s="28" t="s">
        <v>4</v>
      </c>
      <c r="D150" s="115">
        <v>8108</v>
      </c>
      <c r="E150" s="115">
        <v>1733</v>
      </c>
      <c r="F150" s="118">
        <v>201</v>
      </c>
      <c r="G150" s="28" t="s">
        <v>4</v>
      </c>
      <c r="H150" s="28" t="s">
        <v>4</v>
      </c>
      <c r="I150" s="28" t="s">
        <v>4</v>
      </c>
      <c r="J150" s="28" t="s">
        <v>4</v>
      </c>
      <c r="K150" s="28" t="s">
        <v>4</v>
      </c>
      <c r="L150" s="28" t="s">
        <v>4</v>
      </c>
      <c r="M150" s="28" t="s">
        <v>4</v>
      </c>
      <c r="N150" s="28" t="s">
        <v>4</v>
      </c>
      <c r="O150" s="28" t="s">
        <v>4</v>
      </c>
      <c r="P150" s="28" t="s">
        <v>4</v>
      </c>
      <c r="Q150" s="28" t="s">
        <v>4</v>
      </c>
      <c r="R150" s="28" t="s">
        <v>4</v>
      </c>
      <c r="S150" s="28" t="s">
        <v>4</v>
      </c>
      <c r="T150" s="28" t="s">
        <v>4</v>
      </c>
      <c r="U150" s="28"/>
    </row>
    <row r="151" spans="1:21" ht="15">
      <c r="A151" s="24"/>
      <c r="B151" s="25"/>
      <c r="C151" s="25"/>
      <c r="D151" s="25"/>
      <c r="E151" s="25"/>
      <c r="F151" s="30"/>
      <c r="G151" s="25"/>
      <c r="H151" s="16"/>
      <c r="I151" s="29"/>
      <c r="J151" s="29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</row>
    <row r="152" spans="1:21" ht="15.75">
      <c r="A152" s="33" t="s">
        <v>176</v>
      </c>
      <c r="B152" s="25"/>
      <c r="C152" s="28" t="s">
        <v>4</v>
      </c>
      <c r="D152" s="28" t="s">
        <v>4</v>
      </c>
      <c r="E152" s="28" t="s">
        <v>4</v>
      </c>
      <c r="F152" s="28" t="s">
        <v>4</v>
      </c>
      <c r="G152" s="28" t="s">
        <v>4</v>
      </c>
      <c r="H152" s="28" t="s">
        <v>4</v>
      </c>
      <c r="I152" s="28" t="s">
        <v>4</v>
      </c>
      <c r="J152" s="37">
        <v>142</v>
      </c>
      <c r="K152" s="38">
        <v>858</v>
      </c>
      <c r="L152" s="38">
        <v>654</v>
      </c>
      <c r="M152" s="38">
        <v>720</v>
      </c>
      <c r="N152" s="38">
        <v>3139</v>
      </c>
      <c r="O152" s="13">
        <f>+O154</f>
        <v>24093</v>
      </c>
      <c r="P152" s="13">
        <f>+P154</f>
        <v>34481</v>
      </c>
      <c r="Q152" s="13">
        <v>50578</v>
      </c>
      <c r="R152" s="13">
        <v>50478</v>
      </c>
      <c r="S152" s="12">
        <f>SUM(S153:S154)</f>
        <v>53846</v>
      </c>
      <c r="T152" s="12">
        <f>SUM(T153:T154)</f>
        <v>204820</v>
      </c>
      <c r="U152" s="12">
        <f>SUM(U153:U154)</f>
        <v>333707</v>
      </c>
    </row>
    <row r="153" spans="1:21" ht="15.75">
      <c r="A153" s="24" t="s">
        <v>194</v>
      </c>
      <c r="B153" s="115"/>
      <c r="C153" s="28" t="s">
        <v>4</v>
      </c>
      <c r="D153" s="28" t="s">
        <v>4</v>
      </c>
      <c r="E153" s="28" t="s">
        <v>4</v>
      </c>
      <c r="F153" s="28" t="s">
        <v>4</v>
      </c>
      <c r="G153" s="28" t="s">
        <v>4</v>
      </c>
      <c r="H153" s="28" t="s">
        <v>4</v>
      </c>
      <c r="I153" s="28" t="s">
        <v>4</v>
      </c>
      <c r="J153" s="117">
        <v>142</v>
      </c>
      <c r="K153" s="112">
        <v>858</v>
      </c>
      <c r="L153" s="112">
        <v>654</v>
      </c>
      <c r="M153" s="112">
        <v>720</v>
      </c>
      <c r="N153" s="112">
        <v>3139</v>
      </c>
      <c r="O153" s="112">
        <v>24093</v>
      </c>
      <c r="P153" s="112">
        <v>34481</v>
      </c>
      <c r="Q153" s="28" t="s">
        <v>4</v>
      </c>
      <c r="R153" s="28" t="s">
        <v>4</v>
      </c>
      <c r="S153" s="112">
        <v>2685</v>
      </c>
      <c r="T153" s="112">
        <v>152977</v>
      </c>
      <c r="U153" s="112">
        <v>301479</v>
      </c>
    </row>
    <row r="154" spans="1:21" s="108" customFormat="1" ht="15">
      <c r="A154" s="24" t="s">
        <v>177</v>
      </c>
      <c r="B154" s="115"/>
      <c r="C154" s="28" t="s">
        <v>4</v>
      </c>
      <c r="D154" s="28" t="s">
        <v>4</v>
      </c>
      <c r="E154" s="28" t="s">
        <v>4</v>
      </c>
      <c r="F154" s="28" t="s">
        <v>4</v>
      </c>
      <c r="G154" s="28" t="s">
        <v>4</v>
      </c>
      <c r="H154" s="28" t="s">
        <v>4</v>
      </c>
      <c r="I154" s="28" t="s">
        <v>4</v>
      </c>
      <c r="J154" s="117">
        <v>142</v>
      </c>
      <c r="K154" s="112">
        <v>858</v>
      </c>
      <c r="L154" s="112">
        <v>654</v>
      </c>
      <c r="M154" s="112">
        <v>720</v>
      </c>
      <c r="N154" s="112">
        <v>3139</v>
      </c>
      <c r="O154" s="112">
        <v>24093</v>
      </c>
      <c r="P154" s="112">
        <v>34481</v>
      </c>
      <c r="Q154" s="112">
        <v>50578</v>
      </c>
      <c r="R154" s="112">
        <v>50478</v>
      </c>
      <c r="S154" s="112">
        <v>51161</v>
      </c>
      <c r="T154" s="112">
        <v>51843</v>
      </c>
      <c r="U154" s="112">
        <v>32228</v>
      </c>
    </row>
    <row r="155" spans="1:21" ht="15">
      <c r="A155" s="24"/>
      <c r="B155" s="25"/>
      <c r="C155" s="25"/>
      <c r="D155" s="25"/>
      <c r="E155" s="25"/>
      <c r="F155" s="30"/>
      <c r="G155" s="25"/>
      <c r="H155" s="16"/>
      <c r="I155" s="29"/>
      <c r="J155" s="26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</row>
    <row r="156" spans="1:21" ht="15">
      <c r="A156" s="33" t="s">
        <v>113</v>
      </c>
      <c r="B156" s="34">
        <f>SUM(B157:B158)</f>
        <v>371877</v>
      </c>
      <c r="C156" s="34">
        <f>SUM(C157:C158)</f>
        <v>353381</v>
      </c>
      <c r="D156" s="34">
        <f>SUM(D157:D158)</f>
        <v>386860</v>
      </c>
      <c r="E156" s="34">
        <f t="shared" ref="E156:J156" si="20">SUM(E157:E160)</f>
        <v>435853</v>
      </c>
      <c r="F156" s="34">
        <f t="shared" si="20"/>
        <v>470440</v>
      </c>
      <c r="G156" s="34">
        <f t="shared" si="20"/>
        <v>509127</v>
      </c>
      <c r="H156" s="12">
        <f t="shared" si="20"/>
        <v>503885</v>
      </c>
      <c r="I156" s="12">
        <f t="shared" si="20"/>
        <v>514652</v>
      </c>
      <c r="J156" s="12">
        <f t="shared" si="20"/>
        <v>451688</v>
      </c>
      <c r="K156" s="13">
        <v>272341</v>
      </c>
      <c r="L156" s="13">
        <v>310404</v>
      </c>
      <c r="M156" s="13">
        <f>SUM(M157:M161)</f>
        <v>268314</v>
      </c>
      <c r="N156" s="13">
        <f>SUM(N157:N161)</f>
        <v>531876</v>
      </c>
      <c r="O156" s="13">
        <f>SUM(O157:O161)</f>
        <v>607623</v>
      </c>
      <c r="P156" s="13">
        <f>SUM(P157:P161)</f>
        <v>615019</v>
      </c>
      <c r="Q156" s="13">
        <f>SUM(Q157:Q161)+Q162</f>
        <v>629088</v>
      </c>
      <c r="R156" s="13">
        <f>SUM(R157:R161)+R162</f>
        <v>676970</v>
      </c>
      <c r="S156" s="13">
        <f>SUM(S157:S161)+S162</f>
        <v>584421</v>
      </c>
      <c r="T156" s="13">
        <f>SUM(T157:T161)+T162</f>
        <v>566332</v>
      </c>
      <c r="U156" s="13">
        <f>SUM(U157:U161)+U162</f>
        <v>601823</v>
      </c>
    </row>
    <row r="157" spans="1:21" s="108" customFormat="1" ht="13.5">
      <c r="A157" s="24" t="s">
        <v>114</v>
      </c>
      <c r="B157" s="115">
        <v>120252</v>
      </c>
      <c r="C157" s="115">
        <v>81321</v>
      </c>
      <c r="D157" s="115">
        <v>75250</v>
      </c>
      <c r="E157" s="115">
        <v>49250</v>
      </c>
      <c r="F157" s="118">
        <v>33074</v>
      </c>
      <c r="G157" s="115">
        <v>108637</v>
      </c>
      <c r="H157" s="106">
        <v>100014</v>
      </c>
      <c r="I157" s="117">
        <v>76219</v>
      </c>
      <c r="J157" s="116">
        <v>51563</v>
      </c>
      <c r="K157" s="111">
        <v>27513</v>
      </c>
      <c r="L157" s="111">
        <v>40155</v>
      </c>
      <c r="M157" s="112">
        <v>38684</v>
      </c>
      <c r="N157" s="112">
        <v>42442</v>
      </c>
      <c r="O157" s="112">
        <v>100006</v>
      </c>
      <c r="P157" s="112">
        <v>72277</v>
      </c>
      <c r="Q157" s="112">
        <v>69087</v>
      </c>
      <c r="R157" s="112">
        <v>50898</v>
      </c>
      <c r="S157" s="112">
        <v>39635</v>
      </c>
      <c r="T157" s="112">
        <v>34896</v>
      </c>
      <c r="U157" s="112">
        <v>32892</v>
      </c>
    </row>
    <row r="158" spans="1:21" s="108" customFormat="1" ht="13.5">
      <c r="A158" s="24" t="s">
        <v>115</v>
      </c>
      <c r="B158" s="115">
        <v>251625</v>
      </c>
      <c r="C158" s="115">
        <v>272060</v>
      </c>
      <c r="D158" s="115">
        <v>311610</v>
      </c>
      <c r="E158" s="115">
        <v>356829</v>
      </c>
      <c r="F158" s="118">
        <v>388119</v>
      </c>
      <c r="G158" s="115">
        <v>356497</v>
      </c>
      <c r="H158" s="106">
        <v>358544</v>
      </c>
      <c r="I158" s="117">
        <v>358093</v>
      </c>
      <c r="J158" s="116">
        <v>335532</v>
      </c>
      <c r="K158" s="111">
        <v>244820</v>
      </c>
      <c r="L158" s="111">
        <v>270249</v>
      </c>
      <c r="M158" s="112">
        <v>227663</v>
      </c>
      <c r="N158" s="112">
        <v>359832</v>
      </c>
      <c r="O158" s="112">
        <v>348970</v>
      </c>
      <c r="P158" s="112">
        <v>353428</v>
      </c>
      <c r="Q158" s="112">
        <v>365399</v>
      </c>
      <c r="R158" s="112">
        <v>400459</v>
      </c>
      <c r="S158" s="112">
        <v>339297</v>
      </c>
      <c r="T158" s="112">
        <v>351648</v>
      </c>
      <c r="U158" s="112">
        <v>359782</v>
      </c>
    </row>
    <row r="159" spans="1:21" s="108" customFormat="1" ht="15">
      <c r="A159" s="24" t="s">
        <v>116</v>
      </c>
      <c r="B159" s="115" t="s">
        <v>4</v>
      </c>
      <c r="C159" s="28" t="s">
        <v>4</v>
      </c>
      <c r="D159" s="28" t="s">
        <v>4</v>
      </c>
      <c r="E159" s="28" t="s">
        <v>4</v>
      </c>
      <c r="F159" s="28" t="s">
        <v>4</v>
      </c>
      <c r="G159" s="28" t="s">
        <v>4</v>
      </c>
      <c r="H159" s="106">
        <v>4249</v>
      </c>
      <c r="I159" s="117">
        <v>51853</v>
      </c>
      <c r="J159" s="116">
        <v>46901</v>
      </c>
      <c r="K159" s="28" t="s">
        <v>4</v>
      </c>
      <c r="L159" s="28" t="s">
        <v>4</v>
      </c>
      <c r="M159" s="28" t="s">
        <v>4</v>
      </c>
      <c r="N159" s="28" t="s">
        <v>4</v>
      </c>
      <c r="O159" s="28" t="s">
        <v>4</v>
      </c>
      <c r="P159" s="28" t="s">
        <v>4</v>
      </c>
      <c r="Q159" s="28" t="s">
        <v>4</v>
      </c>
      <c r="R159" s="28" t="s">
        <v>4</v>
      </c>
      <c r="S159" s="28" t="s">
        <v>4</v>
      </c>
      <c r="T159" s="28" t="s">
        <v>4</v>
      </c>
      <c r="U159" s="28" t="s">
        <v>4</v>
      </c>
    </row>
    <row r="160" spans="1:21" s="108" customFormat="1" ht="15">
      <c r="A160" s="24" t="s">
        <v>117</v>
      </c>
      <c r="B160" s="115" t="s">
        <v>4</v>
      </c>
      <c r="C160" s="28" t="s">
        <v>4</v>
      </c>
      <c r="D160" s="28" t="s">
        <v>4</v>
      </c>
      <c r="E160" s="115">
        <v>29774</v>
      </c>
      <c r="F160" s="118">
        <v>49247</v>
      </c>
      <c r="G160" s="115">
        <v>43993</v>
      </c>
      <c r="H160" s="106">
        <v>41078</v>
      </c>
      <c r="I160" s="117">
        <v>28487</v>
      </c>
      <c r="J160" s="116">
        <v>17692</v>
      </c>
      <c r="K160" s="28" t="s">
        <v>4</v>
      </c>
      <c r="L160" s="28" t="s">
        <v>4</v>
      </c>
      <c r="M160" s="28" t="s">
        <v>4</v>
      </c>
      <c r="N160" s="28" t="s">
        <v>4</v>
      </c>
      <c r="O160" s="28" t="s">
        <v>4</v>
      </c>
      <c r="P160" s="28" t="s">
        <v>4</v>
      </c>
      <c r="Q160" s="28" t="s">
        <v>4</v>
      </c>
      <c r="R160" s="28" t="s">
        <v>4</v>
      </c>
      <c r="S160" s="28" t="s">
        <v>4</v>
      </c>
      <c r="T160" s="28" t="s">
        <v>4</v>
      </c>
      <c r="U160" s="28" t="s">
        <v>4</v>
      </c>
    </row>
    <row r="161" spans="1:21" s="108" customFormat="1" ht="15">
      <c r="A161" s="24" t="s">
        <v>118</v>
      </c>
      <c r="B161" s="115" t="s">
        <v>4</v>
      </c>
      <c r="C161" s="28" t="s">
        <v>4</v>
      </c>
      <c r="D161" s="28" t="s">
        <v>4</v>
      </c>
      <c r="E161" s="28" t="s">
        <v>4</v>
      </c>
      <c r="F161" s="28" t="s">
        <v>4</v>
      </c>
      <c r="G161" s="28" t="s">
        <v>4</v>
      </c>
      <c r="H161" s="28" t="s">
        <v>4</v>
      </c>
      <c r="I161" s="28" t="s">
        <v>4</v>
      </c>
      <c r="J161" s="28" t="s">
        <v>4</v>
      </c>
      <c r="K161" s="28" t="s">
        <v>4</v>
      </c>
      <c r="L161" s="28" t="s">
        <v>4</v>
      </c>
      <c r="M161" s="115">
        <v>1967</v>
      </c>
      <c r="N161" s="115">
        <v>129602</v>
      </c>
      <c r="O161" s="115">
        <v>158647</v>
      </c>
      <c r="P161" s="115">
        <v>189314</v>
      </c>
      <c r="Q161" s="115">
        <v>190514</v>
      </c>
      <c r="R161" s="115">
        <v>182025</v>
      </c>
      <c r="S161" s="115">
        <v>163832</v>
      </c>
      <c r="T161" s="115">
        <v>136108</v>
      </c>
      <c r="U161" s="115">
        <v>157489</v>
      </c>
    </row>
    <row r="162" spans="1:21" s="108" customFormat="1" ht="15">
      <c r="A162" s="24" t="s">
        <v>181</v>
      </c>
      <c r="B162" s="115"/>
      <c r="C162" s="28" t="s">
        <v>4</v>
      </c>
      <c r="D162" s="28" t="s">
        <v>4</v>
      </c>
      <c r="E162" s="28" t="s">
        <v>4</v>
      </c>
      <c r="F162" s="28" t="s">
        <v>4</v>
      </c>
      <c r="G162" s="28" t="s">
        <v>4</v>
      </c>
      <c r="H162" s="28" t="s">
        <v>4</v>
      </c>
      <c r="I162" s="28" t="s">
        <v>4</v>
      </c>
      <c r="J162" s="28" t="s">
        <v>4</v>
      </c>
      <c r="K162" s="28" t="s">
        <v>4</v>
      </c>
      <c r="L162" s="28" t="s">
        <v>4</v>
      </c>
      <c r="M162" s="28" t="s">
        <v>4</v>
      </c>
      <c r="N162" s="28" t="s">
        <v>4</v>
      </c>
      <c r="O162" s="28" t="s">
        <v>4</v>
      </c>
      <c r="P162" s="28" t="s">
        <v>4</v>
      </c>
      <c r="Q162" s="115">
        <v>4088</v>
      </c>
      <c r="R162" s="115">
        <v>43588</v>
      </c>
      <c r="S162" s="115">
        <v>41657</v>
      </c>
      <c r="T162" s="115">
        <v>43680</v>
      </c>
      <c r="U162" s="115">
        <v>51660</v>
      </c>
    </row>
    <row r="163" spans="1:21" ht="15">
      <c r="A163" s="24"/>
      <c r="B163" s="25"/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</row>
    <row r="164" spans="1:21" s="69" customFormat="1" ht="15">
      <c r="A164" s="33" t="s">
        <v>143</v>
      </c>
      <c r="B164" s="34">
        <v>36655</v>
      </c>
      <c r="C164" s="34">
        <v>31910</v>
      </c>
      <c r="D164" s="34">
        <v>31725</v>
      </c>
      <c r="E164" s="34">
        <v>32143</v>
      </c>
      <c r="F164" s="47">
        <v>34598</v>
      </c>
      <c r="G164" s="34">
        <v>31751</v>
      </c>
      <c r="H164" s="12">
        <v>28967</v>
      </c>
      <c r="I164" s="12">
        <v>65932</v>
      </c>
      <c r="J164" s="42">
        <v>119760</v>
      </c>
      <c r="K164" s="43">
        <v>116065</v>
      </c>
      <c r="L164" s="43">
        <v>131522</v>
      </c>
      <c r="M164" s="43">
        <v>125738</v>
      </c>
      <c r="N164" s="43">
        <f>+N166+N167</f>
        <v>143529</v>
      </c>
      <c r="O164" s="43">
        <f>+O166+O167</f>
        <v>137803</v>
      </c>
      <c r="P164" s="43">
        <f>+P166+P167</f>
        <v>148481</v>
      </c>
      <c r="Q164" s="43">
        <f>+Q166+Q167</f>
        <v>145845</v>
      </c>
      <c r="R164" s="43">
        <f>+R165+R166+R167</f>
        <v>123993</v>
      </c>
      <c r="S164" s="43">
        <f>+S165+S166</f>
        <v>158484</v>
      </c>
      <c r="T164" s="43">
        <f t="shared" ref="T164:U164" si="21">+T165+T166</f>
        <v>116612</v>
      </c>
      <c r="U164" s="43">
        <f t="shared" si="21"/>
        <v>106410</v>
      </c>
    </row>
    <row r="165" spans="1:21" s="69" customFormat="1" ht="15.75">
      <c r="A165" s="24" t="s">
        <v>193</v>
      </c>
      <c r="B165" s="120"/>
      <c r="C165" s="28" t="s">
        <v>4</v>
      </c>
      <c r="D165" s="28" t="s">
        <v>4</v>
      </c>
      <c r="E165" s="28" t="s">
        <v>4</v>
      </c>
      <c r="F165" s="28" t="s">
        <v>4</v>
      </c>
      <c r="G165" s="28" t="s">
        <v>4</v>
      </c>
      <c r="H165" s="28" t="s">
        <v>4</v>
      </c>
      <c r="I165" s="28" t="s">
        <v>4</v>
      </c>
      <c r="J165" s="28" t="s">
        <v>4</v>
      </c>
      <c r="K165" s="28" t="s">
        <v>4</v>
      </c>
      <c r="L165" s="28" t="s">
        <v>4</v>
      </c>
      <c r="M165" s="28" t="s">
        <v>4</v>
      </c>
      <c r="N165" s="111">
        <v>50403</v>
      </c>
      <c r="O165" s="111">
        <v>40800</v>
      </c>
      <c r="P165" s="111">
        <v>55005</v>
      </c>
      <c r="Q165" s="152" t="s">
        <v>4</v>
      </c>
      <c r="R165" s="111">
        <v>13399</v>
      </c>
      <c r="S165" s="111">
        <v>109038</v>
      </c>
      <c r="T165" s="111">
        <v>76417</v>
      </c>
      <c r="U165" s="111">
        <v>73461</v>
      </c>
    </row>
    <row r="166" spans="1:21" s="121" customFormat="1" ht="15">
      <c r="A166" s="24" t="s">
        <v>168</v>
      </c>
      <c r="B166" s="120"/>
      <c r="C166" s="28" t="s">
        <v>4</v>
      </c>
      <c r="D166" s="28" t="s">
        <v>4</v>
      </c>
      <c r="E166" s="28" t="s">
        <v>4</v>
      </c>
      <c r="F166" s="28" t="s">
        <v>4</v>
      </c>
      <c r="G166" s="28" t="s">
        <v>4</v>
      </c>
      <c r="H166" s="28" t="s">
        <v>4</v>
      </c>
      <c r="I166" s="28" t="s">
        <v>4</v>
      </c>
      <c r="J166" s="28" t="s">
        <v>4</v>
      </c>
      <c r="K166" s="28" t="s">
        <v>4</v>
      </c>
      <c r="L166" s="28" t="s">
        <v>4</v>
      </c>
      <c r="M166" s="28" t="s">
        <v>4</v>
      </c>
      <c r="N166" s="111">
        <v>50403</v>
      </c>
      <c r="O166" s="111">
        <v>40800</v>
      </c>
      <c r="P166" s="111">
        <v>55005</v>
      </c>
      <c r="Q166" s="111">
        <v>66002</v>
      </c>
      <c r="R166" s="111">
        <v>74649</v>
      </c>
      <c r="S166" s="111">
        <v>49446</v>
      </c>
      <c r="T166" s="111">
        <v>40195</v>
      </c>
      <c r="U166" s="111">
        <v>32949</v>
      </c>
    </row>
    <row r="167" spans="1:21" s="121" customFormat="1" ht="15">
      <c r="A167" s="24" t="s">
        <v>169</v>
      </c>
      <c r="B167" s="120"/>
      <c r="C167" s="28" t="s">
        <v>4</v>
      </c>
      <c r="D167" s="28" t="s">
        <v>4</v>
      </c>
      <c r="E167" s="28" t="s">
        <v>4</v>
      </c>
      <c r="F167" s="28" t="s">
        <v>4</v>
      </c>
      <c r="G167" s="28" t="s">
        <v>4</v>
      </c>
      <c r="H167" s="28" t="s">
        <v>4</v>
      </c>
      <c r="I167" s="28" t="s">
        <v>4</v>
      </c>
      <c r="J167" s="28" t="s">
        <v>4</v>
      </c>
      <c r="K167" s="28" t="s">
        <v>4</v>
      </c>
      <c r="L167" s="28" t="s">
        <v>4</v>
      </c>
      <c r="M167" s="28" t="s">
        <v>4</v>
      </c>
      <c r="N167" s="111">
        <v>93126</v>
      </c>
      <c r="O167" s="111">
        <v>97003</v>
      </c>
      <c r="P167" s="111">
        <v>93476</v>
      </c>
      <c r="Q167" s="111">
        <v>79843</v>
      </c>
      <c r="R167" s="111">
        <v>35945</v>
      </c>
      <c r="S167" s="28" t="s">
        <v>4</v>
      </c>
      <c r="T167" s="28" t="s">
        <v>4</v>
      </c>
      <c r="U167" s="28" t="s">
        <v>4</v>
      </c>
    </row>
    <row r="168" spans="1:21" s="69" customFormat="1" ht="15">
      <c r="A168" s="33"/>
      <c r="B168" s="34"/>
      <c r="C168" s="34"/>
      <c r="D168" s="34"/>
      <c r="E168" s="34"/>
      <c r="F168" s="47"/>
      <c r="G168" s="34"/>
      <c r="H168" s="12"/>
      <c r="I168" s="12"/>
      <c r="J168" s="42"/>
      <c r="K168" s="43"/>
      <c r="L168" s="43"/>
      <c r="M168" s="43"/>
      <c r="N168" s="43"/>
      <c r="O168" s="43"/>
      <c r="P168" s="43"/>
      <c r="Q168" s="43"/>
      <c r="R168" s="43"/>
      <c r="S168" s="43"/>
      <c r="T168" s="43"/>
      <c r="U168" s="43"/>
    </row>
    <row r="169" spans="1:21" ht="15.75">
      <c r="A169" s="33" t="s">
        <v>119</v>
      </c>
      <c r="B169" s="34">
        <f>SUM(B170:B170)</f>
        <v>38665</v>
      </c>
      <c r="C169" s="34">
        <f t="shared" ref="C169:J169" si="22">SUM(C170:C171)</f>
        <v>34169</v>
      </c>
      <c r="D169" s="34">
        <f t="shared" si="22"/>
        <v>23188</v>
      </c>
      <c r="E169" s="34">
        <f t="shared" si="22"/>
        <v>56589</v>
      </c>
      <c r="F169" s="34">
        <f t="shared" si="22"/>
        <v>35136</v>
      </c>
      <c r="G169" s="34">
        <f t="shared" si="22"/>
        <v>19830</v>
      </c>
      <c r="H169" s="12">
        <f t="shared" si="22"/>
        <v>38756</v>
      </c>
      <c r="I169" s="12">
        <f t="shared" si="22"/>
        <v>25559</v>
      </c>
      <c r="J169" s="12">
        <f t="shared" si="22"/>
        <v>9771</v>
      </c>
      <c r="K169" s="28" t="s">
        <v>4</v>
      </c>
      <c r="L169" s="28" t="s">
        <v>4</v>
      </c>
      <c r="M169" s="28" t="s">
        <v>4</v>
      </c>
      <c r="N169" s="28" t="s">
        <v>4</v>
      </c>
      <c r="O169" s="28" t="s">
        <v>4</v>
      </c>
      <c r="P169" s="28" t="s">
        <v>4</v>
      </c>
      <c r="Q169" s="28" t="s">
        <v>4</v>
      </c>
      <c r="R169" s="28" t="s">
        <v>4</v>
      </c>
      <c r="S169" s="28" t="s">
        <v>4</v>
      </c>
      <c r="T169" s="28" t="s">
        <v>4</v>
      </c>
      <c r="U169" s="28" t="s">
        <v>4</v>
      </c>
    </row>
    <row r="170" spans="1:21" s="108" customFormat="1" ht="15">
      <c r="A170" s="24" t="s">
        <v>120</v>
      </c>
      <c r="B170" s="115">
        <v>38665</v>
      </c>
      <c r="C170" s="115">
        <v>34169</v>
      </c>
      <c r="D170" s="115">
        <v>11634</v>
      </c>
      <c r="E170" s="28" t="s">
        <v>4</v>
      </c>
      <c r="F170" s="28" t="s">
        <v>4</v>
      </c>
      <c r="G170" s="28" t="s">
        <v>4</v>
      </c>
      <c r="H170" s="28" t="s">
        <v>4</v>
      </c>
      <c r="I170" s="28" t="s">
        <v>4</v>
      </c>
      <c r="J170" s="28" t="s">
        <v>4</v>
      </c>
      <c r="K170" s="28" t="s">
        <v>4</v>
      </c>
      <c r="L170" s="28" t="s">
        <v>4</v>
      </c>
      <c r="M170" s="28" t="s">
        <v>4</v>
      </c>
      <c r="N170" s="28" t="s">
        <v>4</v>
      </c>
      <c r="O170" s="28" t="s">
        <v>4</v>
      </c>
      <c r="P170" s="28" t="s">
        <v>4</v>
      </c>
      <c r="Q170" s="28" t="s">
        <v>4</v>
      </c>
      <c r="R170" s="28" t="s">
        <v>4</v>
      </c>
      <c r="S170" s="28" t="s">
        <v>4</v>
      </c>
      <c r="T170" s="28" t="s">
        <v>4</v>
      </c>
      <c r="U170" s="28" t="s">
        <v>4</v>
      </c>
    </row>
    <row r="171" spans="1:21" s="108" customFormat="1" ht="15">
      <c r="A171" s="24" t="s">
        <v>121</v>
      </c>
      <c r="B171" s="115" t="s">
        <v>4</v>
      </c>
      <c r="C171" s="115" t="s">
        <v>4</v>
      </c>
      <c r="D171" s="115">
        <v>11554</v>
      </c>
      <c r="E171" s="118">
        <v>56589</v>
      </c>
      <c r="F171" s="118">
        <v>35136</v>
      </c>
      <c r="G171" s="115">
        <v>19830</v>
      </c>
      <c r="H171" s="106">
        <v>38756</v>
      </c>
      <c r="I171" s="117">
        <v>25559</v>
      </c>
      <c r="J171" s="116">
        <v>9771</v>
      </c>
      <c r="K171" s="28" t="s">
        <v>4</v>
      </c>
      <c r="L171" s="28" t="s">
        <v>4</v>
      </c>
      <c r="M171" s="28" t="s">
        <v>4</v>
      </c>
      <c r="N171" s="28" t="s">
        <v>4</v>
      </c>
      <c r="O171" s="28" t="s">
        <v>4</v>
      </c>
      <c r="P171" s="28" t="s">
        <v>4</v>
      </c>
      <c r="Q171" s="28" t="s">
        <v>4</v>
      </c>
      <c r="R171" s="28" t="s">
        <v>4</v>
      </c>
      <c r="S171" s="28" t="s">
        <v>4</v>
      </c>
      <c r="T171" s="28" t="s">
        <v>4</v>
      </c>
      <c r="U171" s="28" t="s">
        <v>4</v>
      </c>
    </row>
    <row r="172" spans="1:21" s="108" customFormat="1" ht="15">
      <c r="A172" s="24"/>
      <c r="B172" s="115"/>
      <c r="C172" s="115"/>
      <c r="D172" s="115"/>
      <c r="E172" s="118"/>
      <c r="F172" s="118"/>
      <c r="G172" s="115"/>
      <c r="H172" s="106"/>
      <c r="I172" s="117"/>
      <c r="J172" s="116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</row>
    <row r="173" spans="1:21" ht="15.75">
      <c r="A173" s="33" t="s">
        <v>144</v>
      </c>
      <c r="B173" s="25" t="s">
        <v>4</v>
      </c>
      <c r="C173" s="28" t="s">
        <v>4</v>
      </c>
      <c r="D173" s="28" t="s">
        <v>4</v>
      </c>
      <c r="E173" s="28" t="s">
        <v>4</v>
      </c>
      <c r="F173" s="28" t="s">
        <v>4</v>
      </c>
      <c r="G173" s="28" t="s">
        <v>4</v>
      </c>
      <c r="H173" s="28" t="s">
        <v>4</v>
      </c>
      <c r="I173" s="28" t="s">
        <v>4</v>
      </c>
      <c r="J173" s="28" t="s">
        <v>4</v>
      </c>
      <c r="K173" s="28" t="s">
        <v>4</v>
      </c>
      <c r="L173" s="28" t="s">
        <v>4</v>
      </c>
      <c r="M173" s="43">
        <v>46451</v>
      </c>
      <c r="N173" s="43">
        <v>152543</v>
      </c>
      <c r="O173" s="43">
        <v>133141</v>
      </c>
      <c r="P173" s="43">
        <v>117628</v>
      </c>
      <c r="Q173" s="43">
        <v>87156</v>
      </c>
      <c r="R173" s="43">
        <v>93334</v>
      </c>
      <c r="S173" s="43">
        <v>61206</v>
      </c>
      <c r="T173" s="43">
        <v>46939</v>
      </c>
      <c r="U173" s="43">
        <v>8501</v>
      </c>
    </row>
    <row r="174" spans="1:21" ht="15.75">
      <c r="A174" s="33"/>
      <c r="B174" s="25"/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43"/>
      <c r="N174" s="43"/>
      <c r="O174" s="43"/>
      <c r="P174" s="43"/>
      <c r="Q174" s="43"/>
      <c r="R174" s="43"/>
      <c r="S174" s="43"/>
      <c r="T174" s="43"/>
      <c r="U174" s="43"/>
    </row>
    <row r="175" spans="1:21" ht="15.75">
      <c r="A175" s="33" t="s">
        <v>196</v>
      </c>
      <c r="B175" s="25">
        <v>0</v>
      </c>
      <c r="C175" s="28" t="str">
        <f t="shared" ref="C175:S175" si="23">$C$173</f>
        <v>-</v>
      </c>
      <c r="D175" s="28" t="str">
        <f t="shared" si="23"/>
        <v>-</v>
      </c>
      <c r="E175" s="28" t="str">
        <f t="shared" si="23"/>
        <v>-</v>
      </c>
      <c r="F175" s="28" t="str">
        <f t="shared" si="23"/>
        <v>-</v>
      </c>
      <c r="G175" s="28" t="str">
        <f t="shared" si="23"/>
        <v>-</v>
      </c>
      <c r="H175" s="28" t="str">
        <f t="shared" si="23"/>
        <v>-</v>
      </c>
      <c r="I175" s="28" t="str">
        <f t="shared" si="23"/>
        <v>-</v>
      </c>
      <c r="J175" s="28" t="str">
        <f t="shared" si="23"/>
        <v>-</v>
      </c>
      <c r="K175" s="28" t="str">
        <f t="shared" si="23"/>
        <v>-</v>
      </c>
      <c r="L175" s="28" t="str">
        <f t="shared" si="23"/>
        <v>-</v>
      </c>
      <c r="M175" s="28" t="str">
        <f t="shared" si="23"/>
        <v>-</v>
      </c>
      <c r="N175" s="28" t="str">
        <f t="shared" si="23"/>
        <v>-</v>
      </c>
      <c r="O175" s="28" t="str">
        <f t="shared" si="23"/>
        <v>-</v>
      </c>
      <c r="P175" s="28" t="str">
        <f t="shared" si="23"/>
        <v>-</v>
      </c>
      <c r="Q175" s="28" t="str">
        <f t="shared" si="23"/>
        <v>-</v>
      </c>
      <c r="R175" s="28" t="str">
        <f t="shared" si="23"/>
        <v>-</v>
      </c>
      <c r="S175" s="28" t="str">
        <f t="shared" si="23"/>
        <v>-</v>
      </c>
      <c r="T175" s="38">
        <v>6257</v>
      </c>
      <c r="U175" s="38">
        <v>43267</v>
      </c>
    </row>
    <row r="176" spans="1:21" ht="15">
      <c r="A176" s="33"/>
      <c r="B176" s="25"/>
      <c r="C176" s="25"/>
      <c r="D176" s="25"/>
      <c r="E176" s="25"/>
      <c r="F176" s="25"/>
      <c r="G176" s="25"/>
      <c r="H176" s="25"/>
      <c r="I176" s="25"/>
      <c r="J176" s="25"/>
      <c r="K176" s="25"/>
      <c r="L176" s="25"/>
      <c r="M176" s="43"/>
      <c r="N176" s="43"/>
      <c r="O176" s="43"/>
      <c r="P176" s="43"/>
      <c r="Q176" s="43"/>
      <c r="R176" s="43"/>
      <c r="S176" s="43"/>
      <c r="T176" s="43"/>
      <c r="U176" s="43"/>
    </row>
    <row r="177" spans="1:21" ht="15">
      <c r="A177" s="48" t="s">
        <v>123</v>
      </c>
      <c r="B177" s="49">
        <f>+B169+B164+B156+B146+B139+B121+B114+B106+B45+B23+B7+B130</f>
        <v>5470917</v>
      </c>
      <c r="C177" s="49">
        <f>+C169+C164+C156+C146+C139+C121+C114+C106+C45+C23+C7</f>
        <v>4808019</v>
      </c>
      <c r="D177" s="49">
        <f>+D169+D164+D156+D146+D139+D121+D114+D106+D45+D23+D7</f>
        <v>4957377</v>
      </c>
      <c r="E177" s="49">
        <f>+E169+E164+E156+E146+E139+E121+E114+E106+E45+E23+E7</f>
        <v>4453369</v>
      </c>
      <c r="F177" s="49">
        <f>+F169+F164+F156+F146+F139+F121+F114+F106+F45+F23+F7</f>
        <v>4165925</v>
      </c>
      <c r="G177" s="49">
        <f>+G169+G164+G156+G146+G139+G121+G114+G106+G45+G23+G7+G130</f>
        <v>4265872</v>
      </c>
      <c r="H177" s="49">
        <f>+H169+H164+H156+H146+H139+H121+H114+H106+H45+H23+H7+H130</f>
        <v>4311696</v>
      </c>
      <c r="I177" s="49">
        <f>+I169+I164+I156+I146+I139+I121+I114+I106+I45+I23+I7+I130</f>
        <v>3867268</v>
      </c>
      <c r="J177" s="49">
        <f>+J169+J164+J156+J146+J139+J121+J114+J106+J45+J23+J7+J130+J152</f>
        <v>3731383</v>
      </c>
      <c r="K177" s="128">
        <f>+K164+K156+K152+K146+K139+K130+K121+K114+K106+K45+K23+K7</f>
        <v>2196446</v>
      </c>
      <c r="L177" s="128">
        <f>+L164+L156+L152+L146+L139+L130+L121+L114+L106+L45+L23+L7</f>
        <v>2731759</v>
      </c>
      <c r="M177" s="128">
        <f>+M164+M156+M139+M121+M114+M106+M45+M23+M7+M130+M173+M134+M152</f>
        <v>2977711</v>
      </c>
      <c r="N177" s="128">
        <f>+N164+N156+N139+N121+N114+N106+N45+N23+N7+N130+N173+N134+N152</f>
        <v>4109013</v>
      </c>
      <c r="O177" s="128">
        <f>+O164+O156+O139+O121+O45+O23+O7+O130+O173+O134+O152</f>
        <v>4368835</v>
      </c>
      <c r="P177" s="128">
        <f>+P164+P156+P139+P121+P45+P23+P7+P130+P173+P134+P152+P136</f>
        <v>4253098</v>
      </c>
      <c r="Q177" s="128">
        <f>+Q164+Q156+Q139+Q121+Q45+Q23+Q7+Q130+Q173+Q134+Q152+Q136</f>
        <v>4162808</v>
      </c>
      <c r="R177" s="128">
        <f>SUM(R7,R23,R45,R121,R130,R134,R136,R139,R152,R156,R164,R173)</f>
        <v>3916584</v>
      </c>
      <c r="S177" s="128">
        <f>SUM(S7,S23,S45,S121,S130,S134,S136,S139,S152,S156,S164,S173)</f>
        <v>3033216</v>
      </c>
      <c r="T177" s="128">
        <f>SUM(T7,T23,T45,T121,T130,T134,T136,T139,T152,T156,T164,T173,T175)</f>
        <v>2785164</v>
      </c>
      <c r="U177" s="128">
        <f>SUM(U7,U23,U45,U121,U130,U134,U136,U139,U152,U156,U164,U173,U175)</f>
        <v>2511711</v>
      </c>
    </row>
    <row r="178" spans="1:21" ht="15.75">
      <c r="A178" s="50" t="s">
        <v>124</v>
      </c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</row>
    <row r="179" spans="1:21" ht="15">
      <c r="A179" s="57" t="s">
        <v>119</v>
      </c>
      <c r="B179" s="52">
        <v>45007</v>
      </c>
      <c r="C179" s="52">
        <v>85155</v>
      </c>
      <c r="D179" s="52">
        <v>100140</v>
      </c>
      <c r="E179" s="53">
        <v>109501</v>
      </c>
      <c r="F179" s="54">
        <v>108780</v>
      </c>
      <c r="G179" s="54">
        <v>104986</v>
      </c>
      <c r="H179" s="26">
        <v>65876</v>
      </c>
      <c r="I179" s="26">
        <v>129440</v>
      </c>
      <c r="J179" s="55">
        <v>160968</v>
      </c>
      <c r="K179" s="56">
        <v>121666</v>
      </c>
      <c r="L179" s="56">
        <v>157703</v>
      </c>
      <c r="M179" s="56">
        <v>276065</v>
      </c>
      <c r="N179" s="56">
        <v>301519</v>
      </c>
      <c r="O179" s="56">
        <v>297184</v>
      </c>
      <c r="P179" s="56">
        <v>349949</v>
      </c>
      <c r="Q179" s="135">
        <v>400904</v>
      </c>
      <c r="R179" s="135">
        <v>411171</v>
      </c>
      <c r="S179" s="135">
        <v>371284</v>
      </c>
      <c r="T179" s="135">
        <v>356749</v>
      </c>
      <c r="U179" s="135">
        <v>411620</v>
      </c>
    </row>
    <row r="180" spans="1:21" ht="15">
      <c r="A180" s="51" t="s">
        <v>189</v>
      </c>
      <c r="B180" s="52">
        <v>1350701</v>
      </c>
      <c r="C180" s="52">
        <v>1192483</v>
      </c>
      <c r="D180" s="52">
        <v>1331508</v>
      </c>
      <c r="E180" s="53">
        <v>1362977</v>
      </c>
      <c r="F180" s="54">
        <v>1340023</v>
      </c>
      <c r="G180" s="54">
        <v>1331605</v>
      </c>
      <c r="H180" s="26">
        <v>1208733</v>
      </c>
      <c r="I180" s="26">
        <v>1249975</v>
      </c>
      <c r="J180" s="55">
        <v>815481</v>
      </c>
      <c r="K180" s="56">
        <v>397114</v>
      </c>
      <c r="L180" s="56">
        <v>669099</v>
      </c>
      <c r="M180" s="56">
        <v>912136</v>
      </c>
      <c r="N180" s="56">
        <v>995958</v>
      </c>
      <c r="O180" s="56">
        <v>1155102</v>
      </c>
      <c r="P180" s="56">
        <v>1455148</v>
      </c>
      <c r="Q180" s="135">
        <v>1489503</v>
      </c>
      <c r="R180" s="135">
        <v>1433675</v>
      </c>
      <c r="S180" s="135">
        <v>1161157</v>
      </c>
      <c r="T180" s="135">
        <v>1450782</v>
      </c>
      <c r="U180" s="135">
        <v>1418981</v>
      </c>
    </row>
    <row r="181" spans="1:21" ht="15">
      <c r="A181" s="51" t="s">
        <v>125</v>
      </c>
      <c r="B181" s="52">
        <v>2435675</v>
      </c>
      <c r="C181" s="52">
        <v>2205193</v>
      </c>
      <c r="D181" s="52">
        <v>2297333</v>
      </c>
      <c r="E181" s="53">
        <v>2254218</v>
      </c>
      <c r="F181" s="54">
        <v>2268907</v>
      </c>
      <c r="G181" s="54">
        <v>2132223</v>
      </c>
      <c r="H181" s="26">
        <v>1707155</v>
      </c>
      <c r="I181" s="26">
        <v>1665762</v>
      </c>
      <c r="J181" s="55">
        <v>1154672</v>
      </c>
      <c r="K181" s="56">
        <v>1054751</v>
      </c>
      <c r="L181" s="56">
        <v>1284696</v>
      </c>
      <c r="M181" s="56">
        <v>1482448</v>
      </c>
      <c r="N181" s="56">
        <v>1553397</v>
      </c>
      <c r="O181" s="99">
        <v>1714194</v>
      </c>
      <c r="P181" s="99">
        <v>1748608</v>
      </c>
      <c r="Q181" s="135">
        <v>1866832</v>
      </c>
      <c r="R181" s="135">
        <v>1956639</v>
      </c>
      <c r="S181" s="135">
        <v>2001112</v>
      </c>
      <c r="T181" s="135">
        <v>2030101</v>
      </c>
      <c r="U181" s="135">
        <v>2012454</v>
      </c>
    </row>
    <row r="182" spans="1:21" ht="15">
      <c r="A182" s="51" t="s">
        <v>32</v>
      </c>
      <c r="B182" s="52">
        <v>2201110</v>
      </c>
      <c r="C182" s="52">
        <v>2047592</v>
      </c>
      <c r="D182" s="52">
        <v>2391575</v>
      </c>
      <c r="E182" s="53">
        <v>2483618</v>
      </c>
      <c r="F182" s="54">
        <v>2364773</v>
      </c>
      <c r="G182" s="54">
        <v>2110389</v>
      </c>
      <c r="H182" s="26">
        <v>1892888</v>
      </c>
      <c r="I182" s="26">
        <v>1832354</v>
      </c>
      <c r="J182" s="55">
        <v>1243147</v>
      </c>
      <c r="K182" s="56">
        <v>766907</v>
      </c>
      <c r="L182" s="56">
        <v>1118838</v>
      </c>
      <c r="M182" s="56">
        <v>1161353</v>
      </c>
      <c r="N182" s="56">
        <v>1143942</v>
      </c>
      <c r="O182" s="56">
        <v>1180127</v>
      </c>
      <c r="P182" s="56">
        <v>1238369</v>
      </c>
      <c r="Q182" s="135">
        <v>1416787</v>
      </c>
      <c r="R182" s="135">
        <v>1545150</v>
      </c>
      <c r="S182" s="135">
        <v>1581953</v>
      </c>
      <c r="T182" s="135">
        <v>1540007</v>
      </c>
      <c r="U182" s="135">
        <v>1409341</v>
      </c>
    </row>
    <row r="183" spans="1:21" ht="15">
      <c r="A183" s="51" t="s">
        <v>96</v>
      </c>
      <c r="B183" s="58" t="s">
        <v>4</v>
      </c>
      <c r="C183" s="52">
        <v>2283</v>
      </c>
      <c r="D183" s="52">
        <v>111628</v>
      </c>
      <c r="E183" s="53">
        <v>252205</v>
      </c>
      <c r="F183" s="54">
        <v>236436</v>
      </c>
      <c r="G183" s="54">
        <v>358805</v>
      </c>
      <c r="H183" s="26">
        <v>367822</v>
      </c>
      <c r="I183" s="26">
        <v>425906</v>
      </c>
      <c r="J183" s="55">
        <v>434124</v>
      </c>
      <c r="K183" s="56">
        <v>331825</v>
      </c>
      <c r="L183" s="56">
        <v>528383</v>
      </c>
      <c r="M183" s="56">
        <v>473681</v>
      </c>
      <c r="N183" s="56">
        <v>580218</v>
      </c>
      <c r="O183" s="56">
        <v>575919</v>
      </c>
      <c r="P183" s="56">
        <v>584708</v>
      </c>
      <c r="Q183" s="135">
        <v>590896</v>
      </c>
      <c r="R183" s="135">
        <v>603674</v>
      </c>
      <c r="S183" s="135">
        <v>680944</v>
      </c>
      <c r="T183" s="135">
        <v>765574</v>
      </c>
      <c r="U183" s="135">
        <v>756659</v>
      </c>
    </row>
    <row r="184" spans="1:21" ht="15" customHeight="1">
      <c r="A184" s="51" t="s">
        <v>126</v>
      </c>
      <c r="B184" s="58" t="s">
        <v>4</v>
      </c>
      <c r="C184" s="28" t="s">
        <v>4</v>
      </c>
      <c r="D184" s="28" t="s">
        <v>4</v>
      </c>
      <c r="E184" s="28" t="s">
        <v>4</v>
      </c>
      <c r="F184" s="28" t="s">
        <v>4</v>
      </c>
      <c r="G184" s="28" t="s">
        <v>4</v>
      </c>
      <c r="H184" s="26">
        <v>61618</v>
      </c>
      <c r="I184" s="26">
        <v>116985</v>
      </c>
      <c r="J184" s="55">
        <v>84454</v>
      </c>
      <c r="K184" s="56">
        <v>91685</v>
      </c>
      <c r="L184" s="56">
        <v>62113</v>
      </c>
      <c r="M184" s="28" t="s">
        <v>4</v>
      </c>
      <c r="N184" s="28" t="s">
        <v>4</v>
      </c>
      <c r="O184" s="28" t="s">
        <v>4</v>
      </c>
      <c r="P184" s="28" t="s">
        <v>4</v>
      </c>
      <c r="Q184" s="28" t="s">
        <v>4</v>
      </c>
      <c r="R184" s="135">
        <v>36176</v>
      </c>
      <c r="S184" s="135">
        <v>58481</v>
      </c>
      <c r="T184" s="135">
        <v>88513</v>
      </c>
      <c r="U184" s="135">
        <v>137407</v>
      </c>
    </row>
    <row r="185" spans="1:21" ht="15" customHeight="1">
      <c r="A185" s="51" t="s">
        <v>149</v>
      </c>
      <c r="B185" s="58" t="s">
        <v>4</v>
      </c>
      <c r="C185" s="58" t="s">
        <v>4</v>
      </c>
      <c r="D185" s="58" t="s">
        <v>4</v>
      </c>
      <c r="E185" s="58" t="s">
        <v>4</v>
      </c>
      <c r="F185" s="58" t="s">
        <v>4</v>
      </c>
      <c r="G185" s="58" t="s">
        <v>4</v>
      </c>
      <c r="H185" s="58" t="s">
        <v>4</v>
      </c>
      <c r="I185" s="58" t="s">
        <v>4</v>
      </c>
      <c r="J185" s="58" t="s">
        <v>4</v>
      </c>
      <c r="K185" s="58" t="s">
        <v>4</v>
      </c>
      <c r="L185" s="58" t="s">
        <v>4</v>
      </c>
      <c r="M185" s="58" t="s">
        <v>4</v>
      </c>
      <c r="N185" s="58" t="s">
        <v>4</v>
      </c>
      <c r="O185" s="58" t="s">
        <v>4</v>
      </c>
      <c r="P185" s="58" t="s">
        <v>4</v>
      </c>
      <c r="Q185" s="58" t="s">
        <v>4</v>
      </c>
      <c r="R185" s="58" t="s">
        <v>4</v>
      </c>
      <c r="S185" s="58">
        <v>13562</v>
      </c>
      <c r="T185" s="135">
        <v>16816</v>
      </c>
      <c r="U185" s="135">
        <v>14319</v>
      </c>
    </row>
    <row r="186" spans="1:21" ht="15" customHeight="1">
      <c r="A186" s="51" t="s">
        <v>199</v>
      </c>
      <c r="B186" s="58" t="s">
        <v>4</v>
      </c>
      <c r="C186" s="58" t="s">
        <v>4</v>
      </c>
      <c r="D186" s="58" t="s">
        <v>4</v>
      </c>
      <c r="E186" s="58" t="s">
        <v>4</v>
      </c>
      <c r="F186" s="58" t="s">
        <v>4</v>
      </c>
      <c r="G186" s="58" t="s">
        <v>4</v>
      </c>
      <c r="H186" s="58" t="s">
        <v>4</v>
      </c>
      <c r="I186" s="58" t="s">
        <v>4</v>
      </c>
      <c r="J186" s="58" t="s">
        <v>4</v>
      </c>
      <c r="K186" s="58" t="s">
        <v>4</v>
      </c>
      <c r="L186" s="58" t="s">
        <v>4</v>
      </c>
      <c r="M186" s="58" t="s">
        <v>4</v>
      </c>
      <c r="N186" s="58" t="s">
        <v>4</v>
      </c>
      <c r="O186" s="58" t="s">
        <v>4</v>
      </c>
      <c r="P186" s="58" t="s">
        <v>4</v>
      </c>
      <c r="Q186" s="58" t="s">
        <v>4</v>
      </c>
      <c r="R186" s="58" t="s">
        <v>4</v>
      </c>
      <c r="S186" s="58">
        <v>6545</v>
      </c>
      <c r="T186" s="135">
        <v>3829</v>
      </c>
      <c r="U186" s="135">
        <v>2384</v>
      </c>
    </row>
    <row r="187" spans="1:21" ht="15.75">
      <c r="A187" s="51" t="s">
        <v>127</v>
      </c>
      <c r="B187" s="58" t="s">
        <v>4</v>
      </c>
      <c r="C187" s="28" t="s">
        <v>4</v>
      </c>
      <c r="D187" s="28" t="s">
        <v>4</v>
      </c>
      <c r="E187" s="28" t="s">
        <v>4</v>
      </c>
      <c r="F187" s="28" t="s">
        <v>4</v>
      </c>
      <c r="G187" s="28" t="s">
        <v>4</v>
      </c>
      <c r="H187" s="28" t="s">
        <v>4</v>
      </c>
      <c r="I187" s="28" t="s">
        <v>4</v>
      </c>
      <c r="J187" s="28" t="s">
        <v>4</v>
      </c>
      <c r="K187" s="56">
        <v>15500</v>
      </c>
      <c r="L187" s="56">
        <v>152361</v>
      </c>
      <c r="M187" s="56">
        <v>237172</v>
      </c>
      <c r="N187" s="56">
        <v>229663</v>
      </c>
      <c r="O187" s="56">
        <v>235559</v>
      </c>
      <c r="P187" s="56">
        <v>226949</v>
      </c>
      <c r="Q187" s="135">
        <v>261490</v>
      </c>
      <c r="R187" s="135">
        <v>260014</v>
      </c>
      <c r="S187" s="135">
        <v>195537</v>
      </c>
      <c r="T187" s="135">
        <v>146201</v>
      </c>
      <c r="U187" s="135">
        <v>175613</v>
      </c>
    </row>
    <row r="188" spans="1:21" ht="15">
      <c r="A188" s="51" t="s">
        <v>128</v>
      </c>
      <c r="B188" s="52">
        <v>80009</v>
      </c>
      <c r="C188" s="52">
        <v>79946</v>
      </c>
      <c r="D188" s="52">
        <v>88271</v>
      </c>
      <c r="E188" s="53">
        <v>84100</v>
      </c>
      <c r="F188" s="54">
        <v>73500</v>
      </c>
      <c r="G188" s="54">
        <v>95558</v>
      </c>
      <c r="H188" s="26">
        <v>173600</v>
      </c>
      <c r="I188" s="26">
        <v>174356</v>
      </c>
      <c r="J188" s="55">
        <v>152561</v>
      </c>
      <c r="K188" s="56">
        <v>90582</v>
      </c>
      <c r="L188" s="56">
        <v>125337</v>
      </c>
      <c r="M188" s="56">
        <v>148253</v>
      </c>
      <c r="N188" s="56">
        <v>180449</v>
      </c>
      <c r="O188" s="56">
        <v>185146</v>
      </c>
      <c r="P188" s="56">
        <v>192616</v>
      </c>
      <c r="Q188" s="135">
        <v>207291</v>
      </c>
      <c r="R188" s="135">
        <v>232665</v>
      </c>
      <c r="S188" s="135">
        <v>222256</v>
      </c>
      <c r="T188" s="135">
        <v>189130</v>
      </c>
      <c r="U188" s="135">
        <v>201032</v>
      </c>
    </row>
    <row r="189" spans="1:21" ht="15.75">
      <c r="A189" s="51" t="s">
        <v>91</v>
      </c>
      <c r="B189" s="58" t="s">
        <v>4</v>
      </c>
      <c r="C189" s="58" t="s">
        <v>4</v>
      </c>
      <c r="D189" s="58" t="s">
        <v>4</v>
      </c>
      <c r="E189" s="53">
        <v>47452</v>
      </c>
      <c r="F189" s="54">
        <v>21744</v>
      </c>
      <c r="G189" s="54">
        <v>22660</v>
      </c>
      <c r="H189" s="26">
        <v>17687</v>
      </c>
      <c r="I189" s="26">
        <v>15922</v>
      </c>
      <c r="J189" s="55">
        <v>4538</v>
      </c>
      <c r="K189" s="56">
        <v>3703</v>
      </c>
      <c r="L189" s="56">
        <v>6406</v>
      </c>
      <c r="M189" s="56">
        <v>10567</v>
      </c>
      <c r="N189" s="56">
        <v>23303</v>
      </c>
      <c r="O189" s="56">
        <v>67362</v>
      </c>
      <c r="P189" s="56">
        <v>69178</v>
      </c>
      <c r="Q189" s="135">
        <v>50149</v>
      </c>
      <c r="R189" s="28" t="s">
        <v>4</v>
      </c>
      <c r="S189" s="28" t="s">
        <v>4</v>
      </c>
      <c r="T189" s="28" t="s">
        <v>4</v>
      </c>
      <c r="U189" s="28" t="s">
        <v>4</v>
      </c>
    </row>
    <row r="190" spans="1:21" ht="15">
      <c r="A190" s="51" t="s">
        <v>104</v>
      </c>
      <c r="B190" s="52">
        <v>227146</v>
      </c>
      <c r="C190" s="52">
        <v>168349</v>
      </c>
      <c r="D190" s="52">
        <v>174361</v>
      </c>
      <c r="E190" s="53">
        <v>200203</v>
      </c>
      <c r="F190" s="54">
        <v>387989</v>
      </c>
      <c r="G190" s="54">
        <v>452759</v>
      </c>
      <c r="H190" s="26">
        <v>395865</v>
      </c>
      <c r="I190" s="26">
        <v>319011</v>
      </c>
      <c r="J190" s="55">
        <v>169400</v>
      </c>
      <c r="K190" s="56">
        <v>115205</v>
      </c>
      <c r="L190" s="56">
        <v>164002</v>
      </c>
      <c r="M190" s="56">
        <v>178106</v>
      </c>
      <c r="N190" s="56">
        <v>238157</v>
      </c>
      <c r="O190" s="56">
        <v>322021</v>
      </c>
      <c r="P190" s="56">
        <v>485781</v>
      </c>
      <c r="Q190" s="135">
        <v>541283</v>
      </c>
      <c r="R190" s="135">
        <v>595172</v>
      </c>
      <c r="S190" s="135">
        <v>590032</v>
      </c>
      <c r="T190" s="135">
        <v>549257</v>
      </c>
      <c r="U190" s="135">
        <v>490653</v>
      </c>
    </row>
    <row r="191" spans="1:21" ht="15.75">
      <c r="A191" s="51" t="s">
        <v>108</v>
      </c>
      <c r="B191" s="52">
        <v>146339</v>
      </c>
      <c r="C191" s="52">
        <v>162736</v>
      </c>
      <c r="D191" s="52">
        <v>164550</v>
      </c>
      <c r="E191" s="53">
        <v>161566</v>
      </c>
      <c r="F191" s="54">
        <v>143281</v>
      </c>
      <c r="G191" s="54">
        <v>168931</v>
      </c>
      <c r="H191" s="26">
        <v>170765</v>
      </c>
      <c r="I191" s="26">
        <v>158325</v>
      </c>
      <c r="J191" s="55">
        <v>121820</v>
      </c>
      <c r="K191" s="56">
        <v>67435</v>
      </c>
      <c r="L191" s="56">
        <v>27495</v>
      </c>
      <c r="M191" s="28" t="s">
        <v>4</v>
      </c>
      <c r="N191" s="28" t="s">
        <v>4</v>
      </c>
      <c r="O191" s="28" t="s">
        <v>4</v>
      </c>
      <c r="P191" s="28" t="s">
        <v>4</v>
      </c>
      <c r="Q191" s="28" t="s">
        <v>4</v>
      </c>
      <c r="R191" s="28" t="s">
        <v>4</v>
      </c>
      <c r="S191" s="28" t="s">
        <v>4</v>
      </c>
      <c r="T191" s="28" t="s">
        <v>4</v>
      </c>
      <c r="U191" s="28" t="s">
        <v>4</v>
      </c>
    </row>
    <row r="192" spans="1:21" ht="15">
      <c r="A192" s="51" t="s">
        <v>129</v>
      </c>
      <c r="B192" s="52">
        <v>172021</v>
      </c>
      <c r="C192" s="52">
        <v>154407</v>
      </c>
      <c r="D192" s="52">
        <v>100108</v>
      </c>
      <c r="E192" s="53">
        <v>90089</v>
      </c>
      <c r="F192" s="54">
        <v>84102</v>
      </c>
      <c r="G192" s="54">
        <v>87240</v>
      </c>
      <c r="H192" s="26">
        <v>81401</v>
      </c>
      <c r="I192" s="26">
        <v>81217</v>
      </c>
      <c r="J192" s="55">
        <v>63508</v>
      </c>
      <c r="K192" s="56">
        <v>54814</v>
      </c>
      <c r="L192" s="56">
        <v>114229</v>
      </c>
      <c r="M192" s="56">
        <v>112463</v>
      </c>
      <c r="N192" s="56">
        <v>134380</v>
      </c>
      <c r="O192" s="56">
        <v>128363</v>
      </c>
      <c r="P192" s="56">
        <v>138017</v>
      </c>
      <c r="Q192" s="135">
        <v>162802</v>
      </c>
      <c r="R192" s="135">
        <v>208815</v>
      </c>
      <c r="S192" s="135">
        <v>204930</v>
      </c>
      <c r="T192" s="135">
        <v>242787</v>
      </c>
      <c r="U192" s="135">
        <v>262106</v>
      </c>
    </row>
    <row r="193" spans="1:21" ht="15.75">
      <c r="A193" s="51" t="s">
        <v>176</v>
      </c>
      <c r="B193" s="58" t="s">
        <v>4</v>
      </c>
      <c r="C193" s="28" t="s">
        <v>4</v>
      </c>
      <c r="D193" s="28" t="s">
        <v>4</v>
      </c>
      <c r="E193" s="28" t="s">
        <v>4</v>
      </c>
      <c r="F193" s="28" t="s">
        <v>4</v>
      </c>
      <c r="G193" s="28" t="s">
        <v>4</v>
      </c>
      <c r="H193" s="28" t="s">
        <v>4</v>
      </c>
      <c r="I193" s="28" t="s">
        <v>4</v>
      </c>
      <c r="J193" s="28" t="s">
        <v>4</v>
      </c>
      <c r="K193" s="28" t="s">
        <v>4</v>
      </c>
      <c r="L193" s="28" t="s">
        <v>4</v>
      </c>
      <c r="M193" s="28" t="s">
        <v>4</v>
      </c>
      <c r="N193" s="28" t="s">
        <v>4</v>
      </c>
      <c r="O193" s="28" t="s">
        <v>4</v>
      </c>
      <c r="P193" s="28" t="s">
        <v>4</v>
      </c>
      <c r="Q193" s="135">
        <v>517</v>
      </c>
      <c r="R193" s="135">
        <v>33444</v>
      </c>
      <c r="S193" s="135">
        <v>47181</v>
      </c>
      <c r="T193" s="135">
        <v>49712</v>
      </c>
      <c r="U193" s="135">
        <v>30690</v>
      </c>
    </row>
    <row r="194" spans="1:21" ht="15">
      <c r="A194" s="51" t="s">
        <v>113</v>
      </c>
      <c r="B194" s="58">
        <v>253277</v>
      </c>
      <c r="C194" s="52">
        <v>262260</v>
      </c>
      <c r="D194" s="52">
        <v>280848</v>
      </c>
      <c r="E194" s="53">
        <v>291516</v>
      </c>
      <c r="F194" s="54">
        <v>374017</v>
      </c>
      <c r="G194" s="54">
        <v>364969</v>
      </c>
      <c r="H194" s="26">
        <v>327708</v>
      </c>
      <c r="I194" s="26">
        <v>423042</v>
      </c>
      <c r="J194" s="55">
        <v>304698</v>
      </c>
      <c r="K194" s="56">
        <v>269980</v>
      </c>
      <c r="L194" s="56">
        <v>455380</v>
      </c>
      <c r="M194" s="56">
        <v>445727</v>
      </c>
      <c r="N194" s="56">
        <v>576350</v>
      </c>
      <c r="O194" s="56">
        <v>584040</v>
      </c>
      <c r="P194" s="56">
        <v>626196</v>
      </c>
      <c r="Q194" s="135">
        <v>627651</v>
      </c>
      <c r="R194" s="135">
        <v>669331</v>
      </c>
      <c r="S194" s="135">
        <v>679157</v>
      </c>
      <c r="T194" s="135">
        <v>675283</v>
      </c>
      <c r="U194" s="135">
        <v>593138</v>
      </c>
    </row>
    <row r="195" spans="1:21" ht="15.75">
      <c r="A195" s="51" t="s">
        <v>122</v>
      </c>
      <c r="B195" s="58" t="s">
        <v>4</v>
      </c>
      <c r="C195" s="28" t="s">
        <v>4</v>
      </c>
      <c r="D195" s="28" t="s">
        <v>4</v>
      </c>
      <c r="E195" s="28" t="s">
        <v>4</v>
      </c>
      <c r="F195" s="28" t="s">
        <v>4</v>
      </c>
      <c r="G195" s="28" t="s">
        <v>4</v>
      </c>
      <c r="H195" s="28" t="s">
        <v>4</v>
      </c>
      <c r="I195" s="28" t="s">
        <v>4</v>
      </c>
      <c r="J195" s="28" t="s">
        <v>4</v>
      </c>
      <c r="K195" s="28" t="s">
        <v>4</v>
      </c>
      <c r="L195" s="28" t="s">
        <v>4</v>
      </c>
      <c r="M195" s="28" t="s">
        <v>4</v>
      </c>
      <c r="N195" s="28" t="s">
        <v>4</v>
      </c>
      <c r="O195" s="28" t="s">
        <v>4</v>
      </c>
      <c r="P195" s="28" t="s">
        <v>4</v>
      </c>
      <c r="Q195" s="28" t="s">
        <v>4</v>
      </c>
      <c r="R195" s="135">
        <v>205</v>
      </c>
      <c r="S195" s="135">
        <v>51219</v>
      </c>
      <c r="T195" s="135">
        <v>80081</v>
      </c>
      <c r="U195" s="135">
        <v>99193</v>
      </c>
    </row>
    <row r="196" spans="1:21" ht="15.75">
      <c r="A196" s="57" t="s">
        <v>200</v>
      </c>
      <c r="B196" s="52">
        <v>1106</v>
      </c>
      <c r="C196" s="52">
        <v>644</v>
      </c>
      <c r="D196" s="52">
        <v>21588</v>
      </c>
      <c r="E196" s="53">
        <v>38252</v>
      </c>
      <c r="F196" s="54">
        <v>32834</v>
      </c>
      <c r="G196" s="54">
        <v>28251</v>
      </c>
      <c r="H196" s="26">
        <v>15645</v>
      </c>
      <c r="I196" s="26">
        <v>13630</v>
      </c>
      <c r="J196" s="55">
        <v>6881</v>
      </c>
      <c r="K196" s="56">
        <v>393</v>
      </c>
      <c r="L196" s="28" t="s">
        <v>4</v>
      </c>
      <c r="M196" s="56">
        <v>3526</v>
      </c>
      <c r="N196" s="56">
        <v>1239</v>
      </c>
      <c r="O196" s="56">
        <v>1849</v>
      </c>
      <c r="P196" s="56">
        <v>3447</v>
      </c>
      <c r="Q196" s="135">
        <v>5153</v>
      </c>
      <c r="R196" s="135">
        <v>17456</v>
      </c>
      <c r="S196" s="135">
        <v>10723</v>
      </c>
      <c r="T196" s="135"/>
      <c r="U196" s="135"/>
    </row>
    <row r="197" spans="1:21" ht="15">
      <c r="A197" s="129" t="s">
        <v>131</v>
      </c>
      <c r="B197" s="130">
        <f t="shared" ref="B197:U197" si="24">SUM(B179:B196)</f>
        <v>6912391</v>
      </c>
      <c r="C197" s="130">
        <f t="shared" si="24"/>
        <v>6361048</v>
      </c>
      <c r="D197" s="130">
        <f t="shared" si="24"/>
        <v>7061910</v>
      </c>
      <c r="E197" s="131">
        <f t="shared" si="24"/>
        <v>7375697</v>
      </c>
      <c r="F197" s="132">
        <f t="shared" si="24"/>
        <v>7436386</v>
      </c>
      <c r="G197" s="132">
        <f t="shared" si="24"/>
        <v>7258376</v>
      </c>
      <c r="H197" s="132">
        <f t="shared" si="24"/>
        <v>6486763</v>
      </c>
      <c r="I197" s="132">
        <f t="shared" si="24"/>
        <v>6605925</v>
      </c>
      <c r="J197" s="132">
        <f t="shared" si="24"/>
        <v>4716252</v>
      </c>
      <c r="K197" s="132">
        <f t="shared" si="24"/>
        <v>3381560</v>
      </c>
      <c r="L197" s="132">
        <f t="shared" si="24"/>
        <v>4866042</v>
      </c>
      <c r="M197" s="132">
        <f t="shared" si="24"/>
        <v>5441497</v>
      </c>
      <c r="N197" s="132">
        <f t="shared" si="24"/>
        <v>5958575</v>
      </c>
      <c r="O197" s="132">
        <f t="shared" si="24"/>
        <v>6446866</v>
      </c>
      <c r="P197" s="132">
        <f t="shared" si="24"/>
        <v>7118966</v>
      </c>
      <c r="Q197" s="132">
        <f t="shared" si="24"/>
        <v>7621258</v>
      </c>
      <c r="R197" s="132">
        <f t="shared" si="24"/>
        <v>8003587</v>
      </c>
      <c r="S197" s="132">
        <f t="shared" si="24"/>
        <v>7876073</v>
      </c>
      <c r="T197" s="132">
        <f t="shared" si="24"/>
        <v>8184822</v>
      </c>
      <c r="U197" s="132">
        <f t="shared" si="24"/>
        <v>8015590</v>
      </c>
    </row>
    <row r="198" spans="1:21" ht="15">
      <c r="A198" s="133" t="s">
        <v>132</v>
      </c>
      <c r="B198" s="134">
        <f t="shared" ref="B198:U198" si="25">+B197+B177</f>
        <v>12383308</v>
      </c>
      <c r="C198" s="134">
        <f t="shared" si="25"/>
        <v>11169067</v>
      </c>
      <c r="D198" s="134">
        <f t="shared" si="25"/>
        <v>12019287</v>
      </c>
      <c r="E198" s="134">
        <f t="shared" si="25"/>
        <v>11829066</v>
      </c>
      <c r="F198" s="134">
        <f t="shared" si="25"/>
        <v>11602311</v>
      </c>
      <c r="G198" s="134">
        <f t="shared" si="25"/>
        <v>11524248</v>
      </c>
      <c r="H198" s="134">
        <f t="shared" si="25"/>
        <v>10798459</v>
      </c>
      <c r="I198" s="134">
        <f t="shared" si="25"/>
        <v>10473193</v>
      </c>
      <c r="J198" s="134">
        <f t="shared" si="25"/>
        <v>8447635</v>
      </c>
      <c r="K198" s="134">
        <f t="shared" si="25"/>
        <v>5578006</v>
      </c>
      <c r="L198" s="134">
        <f t="shared" si="25"/>
        <v>7597801</v>
      </c>
      <c r="M198" s="134">
        <f t="shared" si="25"/>
        <v>8419208</v>
      </c>
      <c r="N198" s="134">
        <f t="shared" si="25"/>
        <v>10067588</v>
      </c>
      <c r="O198" s="134">
        <f t="shared" si="25"/>
        <v>10815701</v>
      </c>
      <c r="P198" s="134">
        <f t="shared" si="25"/>
        <v>11372064</v>
      </c>
      <c r="Q198" s="134">
        <f t="shared" si="25"/>
        <v>11784066</v>
      </c>
      <c r="R198" s="134">
        <f t="shared" si="25"/>
        <v>11920171</v>
      </c>
      <c r="S198" s="134">
        <f t="shared" si="25"/>
        <v>10909289</v>
      </c>
      <c r="T198" s="134">
        <f t="shared" si="25"/>
        <v>10969986</v>
      </c>
      <c r="U198" s="134">
        <f t="shared" si="25"/>
        <v>10527301</v>
      </c>
    </row>
    <row r="199" spans="1:21" ht="15.75">
      <c r="A199" s="59" t="s">
        <v>133</v>
      </c>
      <c r="B199" s="60"/>
      <c r="C199" s="60"/>
      <c r="D199" s="60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52">
        <f>+S197+S211</f>
        <v>8156769</v>
      </c>
      <c r="T199" s="52">
        <f t="shared" ref="T199:U199" si="26">+T197+T211</f>
        <v>8512747</v>
      </c>
      <c r="U199" s="52">
        <f t="shared" si="26"/>
        <v>8361956</v>
      </c>
    </row>
    <row r="200" spans="1:21" ht="15">
      <c r="A200" s="51" t="s">
        <v>125</v>
      </c>
      <c r="B200" s="62">
        <v>79014</v>
      </c>
      <c r="C200" s="62">
        <v>60342</v>
      </c>
      <c r="D200" s="62">
        <v>43214</v>
      </c>
      <c r="E200" s="53">
        <v>42626</v>
      </c>
      <c r="F200" s="54">
        <v>49581</v>
      </c>
      <c r="G200" s="54">
        <v>50796</v>
      </c>
      <c r="H200" s="26">
        <v>49284</v>
      </c>
      <c r="I200" s="26">
        <v>62298</v>
      </c>
      <c r="J200" s="26">
        <v>36380</v>
      </c>
      <c r="K200" s="63">
        <v>29502</v>
      </c>
      <c r="L200" s="63">
        <v>30052</v>
      </c>
      <c r="M200" s="64">
        <v>42765</v>
      </c>
      <c r="N200" s="64">
        <v>45909</v>
      </c>
      <c r="O200" s="64">
        <v>59358</v>
      </c>
      <c r="P200" s="64">
        <v>66838</v>
      </c>
      <c r="Q200" s="136">
        <v>75328</v>
      </c>
      <c r="R200" s="136">
        <v>78198</v>
      </c>
      <c r="S200" s="136">
        <v>77144</v>
      </c>
      <c r="T200" s="136">
        <v>84140</v>
      </c>
      <c r="U200" s="136">
        <v>84404</v>
      </c>
    </row>
    <row r="201" spans="1:21" ht="15">
      <c r="A201" s="51" t="s">
        <v>148</v>
      </c>
      <c r="B201" s="62">
        <v>101056</v>
      </c>
      <c r="C201" s="62">
        <v>62996</v>
      </c>
      <c r="D201" s="62">
        <v>69017</v>
      </c>
      <c r="E201" s="53">
        <v>74457</v>
      </c>
      <c r="F201" s="54">
        <v>99550</v>
      </c>
      <c r="G201" s="54">
        <v>116834</v>
      </c>
      <c r="H201" s="26">
        <v>122835</v>
      </c>
      <c r="I201" s="26">
        <v>62866</v>
      </c>
      <c r="J201" s="26">
        <v>52239</v>
      </c>
      <c r="K201" s="63">
        <v>21116</v>
      </c>
      <c r="L201" s="63">
        <v>24756</v>
      </c>
      <c r="M201" s="64">
        <v>45532</v>
      </c>
      <c r="N201" s="64">
        <v>56976</v>
      </c>
      <c r="O201" s="64">
        <v>57261</v>
      </c>
      <c r="P201" s="64">
        <v>61394</v>
      </c>
      <c r="Q201" s="136">
        <v>77819</v>
      </c>
      <c r="R201" s="136">
        <v>50914</v>
      </c>
      <c r="S201" s="136">
        <v>54951</v>
      </c>
      <c r="T201" s="136">
        <v>65092</v>
      </c>
      <c r="U201" s="136">
        <v>64103</v>
      </c>
    </row>
    <row r="202" spans="1:21" ht="15.75">
      <c r="A202" s="51" t="s">
        <v>32</v>
      </c>
      <c r="B202" s="62">
        <v>33188</v>
      </c>
      <c r="C202" s="62">
        <v>19241</v>
      </c>
      <c r="D202" s="62">
        <v>28829</v>
      </c>
      <c r="E202" s="53">
        <v>20906</v>
      </c>
      <c r="F202" s="54">
        <v>34345</v>
      </c>
      <c r="G202" s="54">
        <v>40651</v>
      </c>
      <c r="H202" s="26">
        <v>44721</v>
      </c>
      <c r="I202" s="26">
        <v>30248</v>
      </c>
      <c r="J202" s="26">
        <v>23402</v>
      </c>
      <c r="K202" s="63">
        <v>5004</v>
      </c>
      <c r="L202" s="28" t="s">
        <v>4</v>
      </c>
      <c r="M202" s="28" t="s">
        <v>4</v>
      </c>
      <c r="N202" s="28" t="s">
        <v>4</v>
      </c>
      <c r="O202" s="28" t="s">
        <v>4</v>
      </c>
      <c r="P202" s="28" t="s">
        <v>4</v>
      </c>
      <c r="Q202" s="28" t="s">
        <v>4</v>
      </c>
      <c r="R202" s="28" t="s">
        <v>4</v>
      </c>
      <c r="S202" s="28" t="s">
        <v>4</v>
      </c>
      <c r="T202" s="28" t="s">
        <v>4</v>
      </c>
      <c r="U202" s="28" t="s">
        <v>4</v>
      </c>
    </row>
    <row r="203" spans="1:21" ht="15.75">
      <c r="A203" s="51" t="s">
        <v>166</v>
      </c>
      <c r="B203" s="62"/>
      <c r="C203" s="28" t="s">
        <v>4</v>
      </c>
      <c r="D203" s="28" t="s">
        <v>4</v>
      </c>
      <c r="E203" s="28" t="s">
        <v>4</v>
      </c>
      <c r="F203" s="54">
        <v>671</v>
      </c>
      <c r="G203" s="54">
        <v>5001</v>
      </c>
      <c r="H203" s="26">
        <v>7489</v>
      </c>
      <c r="I203" s="26">
        <v>6230</v>
      </c>
      <c r="J203" s="26">
        <v>3062</v>
      </c>
      <c r="K203" s="63">
        <v>2710</v>
      </c>
      <c r="L203" s="64">
        <v>3484</v>
      </c>
      <c r="M203" s="64">
        <v>4777</v>
      </c>
      <c r="N203" s="64">
        <v>8199</v>
      </c>
      <c r="O203" s="64">
        <v>5716</v>
      </c>
      <c r="P203" s="64">
        <v>8080</v>
      </c>
      <c r="Q203" s="136">
        <v>9511</v>
      </c>
      <c r="R203" s="136">
        <v>9801</v>
      </c>
      <c r="S203" s="136">
        <v>9019</v>
      </c>
      <c r="T203" s="28">
        <v>10872</v>
      </c>
      <c r="U203" s="28">
        <v>10490</v>
      </c>
    </row>
    <row r="204" spans="1:21" ht="15.75">
      <c r="A204" s="51" t="s">
        <v>149</v>
      </c>
      <c r="B204" s="62">
        <v>66959</v>
      </c>
      <c r="C204" s="62">
        <v>48884</v>
      </c>
      <c r="D204" s="62">
        <v>42724</v>
      </c>
      <c r="E204" s="53">
        <v>47809</v>
      </c>
      <c r="F204" s="54">
        <v>66672</v>
      </c>
      <c r="G204" s="54">
        <v>70335</v>
      </c>
      <c r="H204" s="26">
        <v>83205</v>
      </c>
      <c r="I204" s="26">
        <v>39278</v>
      </c>
      <c r="J204" s="26">
        <v>40087</v>
      </c>
      <c r="K204" s="63">
        <v>30483</v>
      </c>
      <c r="L204" s="64">
        <v>32479</v>
      </c>
      <c r="M204" s="64">
        <v>42998</v>
      </c>
      <c r="N204" s="64">
        <v>41041</v>
      </c>
      <c r="O204" s="64">
        <v>21346</v>
      </c>
      <c r="P204" s="64">
        <v>19376</v>
      </c>
      <c r="Q204" s="136">
        <v>18183</v>
      </c>
      <c r="R204" s="136">
        <v>17171</v>
      </c>
      <c r="S204" s="136">
        <v>18615</v>
      </c>
      <c r="T204" s="28">
        <v>20882</v>
      </c>
      <c r="U204" s="136">
        <v>24524</v>
      </c>
    </row>
    <row r="205" spans="1:21" ht="15.75">
      <c r="A205" s="57" t="s">
        <v>199</v>
      </c>
      <c r="B205" s="60"/>
      <c r="C205" s="28" t="s">
        <v>4</v>
      </c>
      <c r="D205" s="28" t="s">
        <v>4</v>
      </c>
      <c r="E205" s="28" t="s">
        <v>4</v>
      </c>
      <c r="F205" s="28" t="s">
        <v>4</v>
      </c>
      <c r="G205" s="28" t="s">
        <v>4</v>
      </c>
      <c r="H205" s="28" t="s">
        <v>4</v>
      </c>
      <c r="I205" s="28" t="s">
        <v>4</v>
      </c>
      <c r="J205" s="28" t="s">
        <v>4</v>
      </c>
      <c r="K205" s="28" t="s">
        <v>4</v>
      </c>
      <c r="L205" s="28" t="s">
        <v>4</v>
      </c>
      <c r="M205" s="64">
        <v>2685</v>
      </c>
      <c r="N205" s="64">
        <v>2597</v>
      </c>
      <c r="O205" s="64">
        <v>2502</v>
      </c>
      <c r="P205" s="64">
        <v>3452</v>
      </c>
      <c r="Q205" s="136">
        <v>5018</v>
      </c>
      <c r="R205" s="136">
        <v>8164</v>
      </c>
      <c r="S205" s="136">
        <v>16348</v>
      </c>
      <c r="T205" s="28">
        <v>10689</v>
      </c>
      <c r="U205" s="136">
        <v>11297</v>
      </c>
    </row>
    <row r="206" spans="1:21" ht="15.75">
      <c r="A206" s="51" t="s">
        <v>150</v>
      </c>
      <c r="B206" s="62">
        <v>22744</v>
      </c>
      <c r="C206" s="62">
        <v>13833</v>
      </c>
      <c r="D206" s="62">
        <v>19205</v>
      </c>
      <c r="E206" s="53">
        <v>16944</v>
      </c>
      <c r="F206" s="54">
        <v>26132</v>
      </c>
      <c r="G206" s="54">
        <v>33282</v>
      </c>
      <c r="H206" s="26">
        <v>37160</v>
      </c>
      <c r="I206" s="26">
        <v>21624</v>
      </c>
      <c r="J206" s="26">
        <v>18729</v>
      </c>
      <c r="K206" s="63">
        <v>12679</v>
      </c>
      <c r="L206" s="64">
        <v>14916</v>
      </c>
      <c r="M206" s="64">
        <v>30625</v>
      </c>
      <c r="N206" s="64">
        <v>32667</v>
      </c>
      <c r="O206" s="64">
        <v>30947</v>
      </c>
      <c r="P206" s="64">
        <v>38214</v>
      </c>
      <c r="Q206" s="136">
        <v>37522</v>
      </c>
      <c r="R206" s="136">
        <v>30423</v>
      </c>
      <c r="S206" s="136">
        <v>34439</v>
      </c>
      <c r="T206" s="28">
        <v>42178</v>
      </c>
      <c r="U206" s="136">
        <v>45469</v>
      </c>
    </row>
    <row r="207" spans="1:21" ht="15.75">
      <c r="A207" s="51" t="s">
        <v>151</v>
      </c>
      <c r="B207" s="62">
        <v>34361</v>
      </c>
      <c r="C207" s="62">
        <v>22595</v>
      </c>
      <c r="D207" s="62">
        <v>22541</v>
      </c>
      <c r="E207" s="53">
        <v>18581</v>
      </c>
      <c r="F207" s="54">
        <v>25289</v>
      </c>
      <c r="G207" s="54">
        <v>36538</v>
      </c>
      <c r="H207" s="26">
        <v>36764</v>
      </c>
      <c r="I207" s="26">
        <v>18554</v>
      </c>
      <c r="J207" s="26">
        <v>16794</v>
      </c>
      <c r="K207" s="63">
        <v>10376</v>
      </c>
      <c r="L207" s="64">
        <v>13546</v>
      </c>
      <c r="M207" s="64">
        <v>20299</v>
      </c>
      <c r="N207" s="64">
        <v>24985</v>
      </c>
      <c r="O207" s="64">
        <v>21214</v>
      </c>
      <c r="P207" s="64">
        <v>25700</v>
      </c>
      <c r="Q207" s="136">
        <v>26954</v>
      </c>
      <c r="R207" s="136">
        <v>18780</v>
      </c>
      <c r="S207" s="136">
        <v>19471</v>
      </c>
      <c r="T207" s="28">
        <v>23664</v>
      </c>
      <c r="U207" s="136">
        <v>27432</v>
      </c>
    </row>
    <row r="208" spans="1:21" ht="15.75">
      <c r="A208" s="51" t="s">
        <v>152</v>
      </c>
      <c r="B208" s="62">
        <v>27878</v>
      </c>
      <c r="C208" s="62">
        <v>13733</v>
      </c>
      <c r="D208" s="62">
        <v>19509</v>
      </c>
      <c r="E208" s="53">
        <v>18632</v>
      </c>
      <c r="F208" s="54">
        <v>29365</v>
      </c>
      <c r="G208" s="54">
        <v>36232</v>
      </c>
      <c r="H208" s="26">
        <v>41707</v>
      </c>
      <c r="I208" s="26">
        <v>20974</v>
      </c>
      <c r="J208" s="26">
        <v>17794</v>
      </c>
      <c r="K208" s="63">
        <v>12814</v>
      </c>
      <c r="L208" s="64">
        <v>13853</v>
      </c>
      <c r="M208" s="64">
        <v>28124</v>
      </c>
      <c r="N208" s="64">
        <v>29355</v>
      </c>
      <c r="O208" s="64">
        <v>26342</v>
      </c>
      <c r="P208" s="64">
        <v>32373</v>
      </c>
      <c r="Q208" s="136">
        <v>32852</v>
      </c>
      <c r="R208" s="136">
        <v>25124</v>
      </c>
      <c r="S208" s="136">
        <v>30931</v>
      </c>
      <c r="T208" s="28">
        <v>38722</v>
      </c>
      <c r="U208" s="136">
        <v>43654</v>
      </c>
    </row>
    <row r="209" spans="1:21" ht="15.75">
      <c r="A209" s="51" t="s">
        <v>153</v>
      </c>
      <c r="B209" s="62">
        <v>23538</v>
      </c>
      <c r="C209" s="62">
        <v>13161</v>
      </c>
      <c r="D209" s="62">
        <v>14375</v>
      </c>
      <c r="E209" s="53">
        <v>17202</v>
      </c>
      <c r="F209" s="54">
        <v>25648</v>
      </c>
      <c r="G209" s="54">
        <v>32113</v>
      </c>
      <c r="H209" s="26">
        <v>37274</v>
      </c>
      <c r="I209" s="26">
        <v>16203</v>
      </c>
      <c r="J209" s="26">
        <v>16074</v>
      </c>
      <c r="K209" s="63">
        <v>7575</v>
      </c>
      <c r="L209" s="64">
        <v>12836</v>
      </c>
      <c r="M209" s="64">
        <v>25209</v>
      </c>
      <c r="N209" s="64">
        <v>26184</v>
      </c>
      <c r="O209" s="64">
        <v>26068</v>
      </c>
      <c r="P209" s="64">
        <v>33823</v>
      </c>
      <c r="Q209" s="136">
        <v>38687</v>
      </c>
      <c r="R209" s="136">
        <v>21555</v>
      </c>
      <c r="S209" s="136">
        <v>19778</v>
      </c>
      <c r="T209" s="28">
        <v>31686</v>
      </c>
      <c r="U209" s="28">
        <v>34993</v>
      </c>
    </row>
    <row r="210" spans="1:21" ht="15.75">
      <c r="A210" s="57" t="s">
        <v>130</v>
      </c>
      <c r="B210" s="65">
        <v>1668</v>
      </c>
      <c r="C210" s="65">
        <v>837</v>
      </c>
      <c r="D210" s="65">
        <v>881</v>
      </c>
      <c r="E210" s="58">
        <v>805</v>
      </c>
      <c r="F210" s="66">
        <v>790</v>
      </c>
      <c r="G210" s="66">
        <v>623</v>
      </c>
      <c r="H210" s="19">
        <v>1379</v>
      </c>
      <c r="I210" s="19">
        <v>842</v>
      </c>
      <c r="J210" s="19">
        <v>87</v>
      </c>
      <c r="K210" s="20">
        <v>24</v>
      </c>
      <c r="L210" s="20">
        <v>24</v>
      </c>
      <c r="M210" s="21">
        <v>33</v>
      </c>
      <c r="N210" s="21">
        <v>31</v>
      </c>
      <c r="O210" s="21">
        <v>49</v>
      </c>
      <c r="P210" s="21">
        <v>66</v>
      </c>
      <c r="Q210" s="137">
        <v>64</v>
      </c>
      <c r="R210" s="28" t="s">
        <v>4</v>
      </c>
      <c r="S210" s="28" t="s">
        <v>4</v>
      </c>
      <c r="T210" s="28"/>
      <c r="U210" s="28"/>
    </row>
    <row r="211" spans="1:21" ht="15">
      <c r="A211" s="138" t="s">
        <v>134</v>
      </c>
      <c r="B211" s="139">
        <f>SUM(B200:B210)</f>
        <v>390406</v>
      </c>
      <c r="C211" s="139">
        <f t="shared" ref="C211:J211" si="27">SUM(C200:C210)</f>
        <v>255622</v>
      </c>
      <c r="D211" s="139">
        <f t="shared" si="27"/>
        <v>260295</v>
      </c>
      <c r="E211" s="139">
        <f t="shared" si="27"/>
        <v>257962</v>
      </c>
      <c r="F211" s="139">
        <f t="shared" si="27"/>
        <v>358043</v>
      </c>
      <c r="G211" s="139">
        <f t="shared" si="27"/>
        <v>422405</v>
      </c>
      <c r="H211" s="139">
        <f t="shared" si="27"/>
        <v>461818</v>
      </c>
      <c r="I211" s="139">
        <f t="shared" si="27"/>
        <v>279117</v>
      </c>
      <c r="J211" s="139">
        <f t="shared" si="27"/>
        <v>224648</v>
      </c>
      <c r="K211" s="139">
        <f t="shared" ref="K211" si="28">SUM(K200:K210)</f>
        <v>132283</v>
      </c>
      <c r="L211" s="139">
        <f t="shared" ref="L211" si="29">SUM(L200:L210)</f>
        <v>145946</v>
      </c>
      <c r="M211" s="139">
        <f t="shared" ref="M211" si="30">SUM(M200:M210)</f>
        <v>243047</v>
      </c>
      <c r="N211" s="139">
        <f t="shared" ref="N211" si="31">SUM(N200:N210)</f>
        <v>267944</v>
      </c>
      <c r="O211" s="139">
        <f t="shared" ref="O211" si="32">SUM(O200:O210)</f>
        <v>250803</v>
      </c>
      <c r="P211" s="139">
        <f t="shared" ref="P211" si="33">SUM(P200:P210)</f>
        <v>289316</v>
      </c>
      <c r="Q211" s="139">
        <f t="shared" ref="Q211:R211" si="34">SUM(Q200:Q210)</f>
        <v>321938</v>
      </c>
      <c r="R211" s="139">
        <f t="shared" si="34"/>
        <v>260130</v>
      </c>
      <c r="S211" s="139">
        <f t="shared" ref="S211" si="35">SUM(S200:S210)</f>
        <v>280696</v>
      </c>
      <c r="T211" s="139">
        <f t="shared" ref="T211" si="36">SUM(T200:T210)</f>
        <v>327925</v>
      </c>
      <c r="U211" s="139">
        <f t="shared" ref="U211" si="37">SUM(U200:U210)</f>
        <v>346366</v>
      </c>
    </row>
    <row r="212" spans="1:21" ht="15.75">
      <c r="A212" s="50" t="s">
        <v>135</v>
      </c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168"/>
      <c r="T212" s="168"/>
      <c r="U212" s="168"/>
    </row>
    <row r="213" spans="1:21" ht="15.75">
      <c r="A213" s="51" t="s">
        <v>86</v>
      </c>
      <c r="B213" s="28">
        <f>+B106</f>
        <v>107431</v>
      </c>
      <c r="C213" s="28">
        <f t="shared" ref="C213:Q213" si="38">+C106</f>
        <v>71723</v>
      </c>
      <c r="D213" s="28">
        <f t="shared" si="38"/>
        <v>65924</v>
      </c>
      <c r="E213" s="28">
        <f t="shared" si="38"/>
        <v>83422</v>
      </c>
      <c r="F213" s="28">
        <f t="shared" si="38"/>
        <v>133264</v>
      </c>
      <c r="G213" s="28">
        <f t="shared" si="38"/>
        <v>272632</v>
      </c>
      <c r="H213" s="28">
        <f t="shared" si="38"/>
        <v>249860</v>
      </c>
      <c r="I213" s="28">
        <f t="shared" si="38"/>
        <v>198780</v>
      </c>
      <c r="J213" s="28">
        <f t="shared" si="38"/>
        <v>167490</v>
      </c>
      <c r="K213" s="28">
        <f t="shared" si="38"/>
        <v>102003</v>
      </c>
      <c r="L213" s="28">
        <f t="shared" si="38"/>
        <v>122754</v>
      </c>
      <c r="M213" s="28">
        <f t="shared" si="38"/>
        <v>117836</v>
      </c>
      <c r="N213" s="28">
        <f t="shared" si="38"/>
        <v>133004</v>
      </c>
      <c r="O213" s="28" t="str">
        <f t="shared" si="38"/>
        <v>-</v>
      </c>
      <c r="P213" s="28" t="str">
        <f t="shared" si="38"/>
        <v>-</v>
      </c>
      <c r="Q213" s="28" t="str">
        <f t="shared" si="38"/>
        <v>-</v>
      </c>
      <c r="R213" s="28" t="s">
        <v>4</v>
      </c>
      <c r="S213" s="28" t="s">
        <v>4</v>
      </c>
      <c r="T213" s="28" t="s">
        <v>4</v>
      </c>
      <c r="U213" s="28" t="s">
        <v>4</v>
      </c>
    </row>
    <row r="214" spans="1:21" ht="15">
      <c r="A214" s="51" t="s">
        <v>119</v>
      </c>
      <c r="B214" s="67">
        <f>+B179+B169</f>
        <v>83672</v>
      </c>
      <c r="C214" s="67">
        <f t="shared" ref="C214:J214" si="39">+C179+C169</f>
        <v>119324</v>
      </c>
      <c r="D214" s="67">
        <f t="shared" si="39"/>
        <v>123328</v>
      </c>
      <c r="E214" s="67">
        <f t="shared" si="39"/>
        <v>166090</v>
      </c>
      <c r="F214" s="67">
        <f t="shared" si="39"/>
        <v>143916</v>
      </c>
      <c r="G214" s="67">
        <f t="shared" si="39"/>
        <v>124816</v>
      </c>
      <c r="H214" s="67">
        <f t="shared" si="39"/>
        <v>104632</v>
      </c>
      <c r="I214" s="67">
        <f t="shared" si="39"/>
        <v>154999</v>
      </c>
      <c r="J214" s="67">
        <f t="shared" si="39"/>
        <v>170739</v>
      </c>
      <c r="K214" s="67">
        <f>+K179</f>
        <v>121666</v>
      </c>
      <c r="L214" s="67">
        <f t="shared" ref="L214:Q214" si="40">+L179</f>
        <v>157703</v>
      </c>
      <c r="M214" s="67">
        <f t="shared" si="40"/>
        <v>276065</v>
      </c>
      <c r="N214" s="67">
        <f t="shared" si="40"/>
        <v>301519</v>
      </c>
      <c r="O214" s="67">
        <f t="shared" si="40"/>
        <v>297184</v>
      </c>
      <c r="P214" s="67">
        <f t="shared" si="40"/>
        <v>349949</v>
      </c>
      <c r="Q214" s="67">
        <f t="shared" si="40"/>
        <v>400904</v>
      </c>
      <c r="R214" s="67">
        <f t="shared" ref="R214:S214" si="41">+R179</f>
        <v>411171</v>
      </c>
      <c r="S214" s="67">
        <f t="shared" si="41"/>
        <v>371284</v>
      </c>
      <c r="T214" s="67">
        <f>+T179</f>
        <v>356749</v>
      </c>
      <c r="U214" s="67">
        <f>+U179</f>
        <v>411620</v>
      </c>
    </row>
    <row r="215" spans="1:21" ht="15">
      <c r="A215" s="51" t="s">
        <v>189</v>
      </c>
      <c r="B215" s="122">
        <f>+B180+B7</f>
        <v>1783634</v>
      </c>
      <c r="C215" s="122">
        <f t="shared" ref="C215:U215" si="42">+C180+C7</f>
        <v>1630624</v>
      </c>
      <c r="D215" s="122">
        <f t="shared" si="42"/>
        <v>1751572</v>
      </c>
      <c r="E215" s="122">
        <f t="shared" si="42"/>
        <v>1726004</v>
      </c>
      <c r="F215" s="122">
        <f t="shared" si="42"/>
        <v>1690789</v>
      </c>
      <c r="G215" s="122">
        <f t="shared" si="42"/>
        <v>1657237</v>
      </c>
      <c r="H215" s="122">
        <f t="shared" si="42"/>
        <v>1539702</v>
      </c>
      <c r="I215" s="122">
        <f t="shared" si="42"/>
        <v>1651285</v>
      </c>
      <c r="J215" s="122">
        <f t="shared" si="42"/>
        <v>1106028</v>
      </c>
      <c r="K215" s="122">
        <f t="shared" si="42"/>
        <v>481183</v>
      </c>
      <c r="L215" s="122">
        <f t="shared" si="42"/>
        <v>838497</v>
      </c>
      <c r="M215" s="122">
        <f t="shared" si="42"/>
        <v>1162553</v>
      </c>
      <c r="N215" s="122">
        <f t="shared" si="42"/>
        <v>1330783</v>
      </c>
      <c r="O215" s="122">
        <f t="shared" si="42"/>
        <v>1498306</v>
      </c>
      <c r="P215" s="122">
        <f t="shared" si="42"/>
        <v>1718324</v>
      </c>
      <c r="Q215" s="122">
        <f t="shared" si="42"/>
        <v>1776617</v>
      </c>
      <c r="R215" s="122">
        <f t="shared" si="42"/>
        <v>1506168</v>
      </c>
      <c r="S215" s="122">
        <f t="shared" si="42"/>
        <v>1161688</v>
      </c>
      <c r="T215" s="122">
        <f t="shared" si="42"/>
        <v>1450782</v>
      </c>
      <c r="U215" s="122">
        <f t="shared" si="42"/>
        <v>1418981</v>
      </c>
    </row>
    <row r="216" spans="1:21" ht="15">
      <c r="A216" s="51" t="s">
        <v>125</v>
      </c>
      <c r="B216" s="122">
        <f>+B23+B181+B200</f>
        <v>3762022</v>
      </c>
      <c r="C216" s="122">
        <f t="shared" ref="C216:U216" si="43">+C23+C181+C200</f>
        <v>3255403</v>
      </c>
      <c r="D216" s="122">
        <f t="shared" si="43"/>
        <v>3412936</v>
      </c>
      <c r="E216" s="122">
        <f t="shared" si="43"/>
        <v>3118524</v>
      </c>
      <c r="F216" s="122">
        <f t="shared" si="43"/>
        <v>3014605</v>
      </c>
      <c r="G216" s="122">
        <f t="shared" si="43"/>
        <v>2767656</v>
      </c>
      <c r="H216" s="122">
        <f t="shared" si="43"/>
        <v>2296852</v>
      </c>
      <c r="I216" s="122">
        <f t="shared" si="43"/>
        <v>2030140</v>
      </c>
      <c r="J216" s="122">
        <f t="shared" si="43"/>
        <v>1509666</v>
      </c>
      <c r="K216" s="122">
        <f t="shared" si="43"/>
        <v>1320859</v>
      </c>
      <c r="L216" s="122">
        <f t="shared" si="43"/>
        <v>1613387</v>
      </c>
      <c r="M216" s="122">
        <f t="shared" si="43"/>
        <v>1837027</v>
      </c>
      <c r="N216" s="122">
        <f t="shared" si="43"/>
        <v>2019213</v>
      </c>
      <c r="O216" s="122">
        <f t="shared" si="43"/>
        <v>2326998</v>
      </c>
      <c r="P216" s="122">
        <f t="shared" si="43"/>
        <v>2300795</v>
      </c>
      <c r="Q216" s="122">
        <f t="shared" si="43"/>
        <v>2492168</v>
      </c>
      <c r="R216" s="122">
        <f t="shared" si="43"/>
        <v>2443474</v>
      </c>
      <c r="S216" s="122">
        <f t="shared" si="43"/>
        <v>2474992</v>
      </c>
      <c r="T216" s="122">
        <f t="shared" si="43"/>
        <v>2378440</v>
      </c>
      <c r="U216" s="122">
        <f t="shared" si="43"/>
        <v>2217100</v>
      </c>
    </row>
    <row r="217" spans="1:21" ht="15">
      <c r="A217" s="51" t="s">
        <v>148</v>
      </c>
      <c r="B217" s="122">
        <f t="shared" ref="B217:S217" si="44">+B201</f>
        <v>101056</v>
      </c>
      <c r="C217" s="122">
        <f t="shared" si="44"/>
        <v>62996</v>
      </c>
      <c r="D217" s="122">
        <f t="shared" si="44"/>
        <v>69017</v>
      </c>
      <c r="E217" s="122">
        <f t="shared" si="44"/>
        <v>74457</v>
      </c>
      <c r="F217" s="122">
        <f t="shared" si="44"/>
        <v>99550</v>
      </c>
      <c r="G217" s="122">
        <f t="shared" si="44"/>
        <v>116834</v>
      </c>
      <c r="H217" s="122">
        <f t="shared" si="44"/>
        <v>122835</v>
      </c>
      <c r="I217" s="122">
        <f t="shared" si="44"/>
        <v>62866</v>
      </c>
      <c r="J217" s="122">
        <f t="shared" si="44"/>
        <v>52239</v>
      </c>
      <c r="K217" s="122">
        <f t="shared" si="44"/>
        <v>21116</v>
      </c>
      <c r="L217" s="122">
        <f t="shared" si="44"/>
        <v>24756</v>
      </c>
      <c r="M217" s="122">
        <f t="shared" si="44"/>
        <v>45532</v>
      </c>
      <c r="N217" s="122">
        <f t="shared" si="44"/>
        <v>56976</v>
      </c>
      <c r="O217" s="122">
        <f t="shared" si="44"/>
        <v>57261</v>
      </c>
      <c r="P217" s="122">
        <f t="shared" si="44"/>
        <v>61394</v>
      </c>
      <c r="Q217" s="122">
        <f t="shared" si="44"/>
        <v>77819</v>
      </c>
      <c r="R217" s="122">
        <f t="shared" si="44"/>
        <v>50914</v>
      </c>
      <c r="S217" s="122">
        <f t="shared" si="44"/>
        <v>54951</v>
      </c>
      <c r="T217" s="122">
        <f>+T201</f>
        <v>65092</v>
      </c>
      <c r="U217" s="122">
        <f>+U201</f>
        <v>64103</v>
      </c>
    </row>
    <row r="218" spans="1:21" ht="15">
      <c r="A218" s="51" t="s">
        <v>32</v>
      </c>
      <c r="B218" s="122">
        <f>+B202+B182+B45</f>
        <v>4223329</v>
      </c>
      <c r="C218" s="122">
        <f t="shared" ref="C218:K218" si="45">+C202+C182+C45</f>
        <v>3723005</v>
      </c>
      <c r="D218" s="122">
        <f t="shared" si="45"/>
        <v>4093391</v>
      </c>
      <c r="E218" s="122">
        <f t="shared" si="45"/>
        <v>3890239</v>
      </c>
      <c r="F218" s="122">
        <f t="shared" si="45"/>
        <v>3582051</v>
      </c>
      <c r="G218" s="122">
        <f t="shared" si="45"/>
        <v>3304398</v>
      </c>
      <c r="H218" s="122">
        <f t="shared" si="45"/>
        <v>3094418</v>
      </c>
      <c r="I218" s="122">
        <f t="shared" si="45"/>
        <v>2801450</v>
      </c>
      <c r="J218" s="122">
        <f t="shared" si="45"/>
        <v>2285733</v>
      </c>
      <c r="K218" s="122">
        <f t="shared" si="45"/>
        <v>1185661</v>
      </c>
      <c r="L218" s="122">
        <f>+L182+L45</f>
        <v>1719541</v>
      </c>
      <c r="M218" s="122">
        <f t="shared" ref="M218:U218" si="46">+M182+M45</f>
        <v>1882854</v>
      </c>
      <c r="N218" s="122">
        <f t="shared" si="46"/>
        <v>1984642</v>
      </c>
      <c r="O218" s="122">
        <f t="shared" si="46"/>
        <v>2011981</v>
      </c>
      <c r="P218" s="122">
        <f t="shared" si="46"/>
        <v>2099852</v>
      </c>
      <c r="Q218" s="122">
        <f t="shared" si="46"/>
        <v>2142322</v>
      </c>
      <c r="R218" s="122">
        <f t="shared" si="46"/>
        <v>2409929</v>
      </c>
      <c r="S218" s="122">
        <f t="shared" si="46"/>
        <v>2072582</v>
      </c>
      <c r="T218" s="122">
        <f t="shared" si="46"/>
        <v>1986215</v>
      </c>
      <c r="U218" s="122">
        <f t="shared" si="46"/>
        <v>1663178</v>
      </c>
    </row>
    <row r="219" spans="1:21" ht="15">
      <c r="A219" s="51" t="s">
        <v>166</v>
      </c>
      <c r="B219" s="123">
        <f t="shared" ref="B219:S219" si="47">+B203</f>
        <v>0</v>
      </c>
      <c r="C219" s="123" t="str">
        <f t="shared" si="47"/>
        <v>-</v>
      </c>
      <c r="D219" s="122" t="str">
        <f t="shared" si="47"/>
        <v>-</v>
      </c>
      <c r="E219" s="122" t="str">
        <f t="shared" si="47"/>
        <v>-</v>
      </c>
      <c r="F219" s="122">
        <f t="shared" si="47"/>
        <v>671</v>
      </c>
      <c r="G219" s="122">
        <f t="shared" si="47"/>
        <v>5001</v>
      </c>
      <c r="H219" s="122">
        <f t="shared" si="47"/>
        <v>7489</v>
      </c>
      <c r="I219" s="122">
        <f t="shared" si="47"/>
        <v>6230</v>
      </c>
      <c r="J219" s="122">
        <f t="shared" si="47"/>
        <v>3062</v>
      </c>
      <c r="K219" s="122">
        <f t="shared" si="47"/>
        <v>2710</v>
      </c>
      <c r="L219" s="122">
        <f t="shared" si="47"/>
        <v>3484</v>
      </c>
      <c r="M219" s="122">
        <f t="shared" si="47"/>
        <v>4777</v>
      </c>
      <c r="N219" s="122">
        <f t="shared" si="47"/>
        <v>8199</v>
      </c>
      <c r="O219" s="122">
        <f t="shared" si="47"/>
        <v>5716</v>
      </c>
      <c r="P219" s="122">
        <f t="shared" si="47"/>
        <v>8080</v>
      </c>
      <c r="Q219" s="122">
        <f t="shared" si="47"/>
        <v>9511</v>
      </c>
      <c r="R219" s="122">
        <f t="shared" si="47"/>
        <v>9801</v>
      </c>
      <c r="S219" s="122">
        <f t="shared" si="47"/>
        <v>9019</v>
      </c>
      <c r="T219" s="122">
        <f>+T203</f>
        <v>10872</v>
      </c>
      <c r="U219" s="122">
        <f>+U203</f>
        <v>10490</v>
      </c>
    </row>
    <row r="220" spans="1:21" ht="15">
      <c r="A220" s="51" t="s">
        <v>96</v>
      </c>
      <c r="B220" s="122">
        <f>+B121</f>
        <v>677090</v>
      </c>
      <c r="C220" s="122">
        <f t="shared" ref="C220:S220" si="48">+C183+C121</f>
        <v>694660</v>
      </c>
      <c r="D220" s="122">
        <f t="shared" si="48"/>
        <v>752737</v>
      </c>
      <c r="E220" s="122">
        <f t="shared" si="48"/>
        <v>845313</v>
      </c>
      <c r="F220" s="122">
        <f t="shared" si="48"/>
        <v>803403</v>
      </c>
      <c r="G220" s="122">
        <f t="shared" si="48"/>
        <v>939868</v>
      </c>
      <c r="H220" s="122">
        <f t="shared" si="48"/>
        <v>974380</v>
      </c>
      <c r="I220" s="122">
        <f t="shared" si="48"/>
        <v>1015462</v>
      </c>
      <c r="J220" s="122">
        <f t="shared" si="48"/>
        <v>987169</v>
      </c>
      <c r="K220" s="122">
        <f t="shared" si="48"/>
        <v>723375</v>
      </c>
      <c r="L220" s="122">
        <f t="shared" si="48"/>
        <v>954502</v>
      </c>
      <c r="M220" s="122">
        <f t="shared" si="48"/>
        <v>823650</v>
      </c>
      <c r="N220" s="122">
        <f t="shared" si="48"/>
        <v>1219326</v>
      </c>
      <c r="O220" s="122">
        <f t="shared" si="48"/>
        <v>1309917</v>
      </c>
      <c r="P220" s="122">
        <f t="shared" si="48"/>
        <v>1268904</v>
      </c>
      <c r="Q220" s="122">
        <f t="shared" si="48"/>
        <v>1269724</v>
      </c>
      <c r="R220" s="122">
        <f t="shared" si="48"/>
        <v>1290052</v>
      </c>
      <c r="S220" s="122">
        <f t="shared" si="48"/>
        <v>1207762</v>
      </c>
      <c r="T220" s="122">
        <f>+T183+T121</f>
        <v>1242143</v>
      </c>
      <c r="U220" s="122">
        <f>+U183+U121</f>
        <v>1205044</v>
      </c>
    </row>
    <row r="221" spans="1:21" ht="15">
      <c r="A221" s="51" t="s">
        <v>126</v>
      </c>
      <c r="B221" s="123">
        <f>+B130</f>
        <v>0</v>
      </c>
      <c r="C221" s="123" t="str">
        <f t="shared" ref="C221:F221" si="49">+C130</f>
        <v>-</v>
      </c>
      <c r="D221" s="123" t="str">
        <f t="shared" si="49"/>
        <v>-</v>
      </c>
      <c r="E221" s="123" t="str">
        <f t="shared" si="49"/>
        <v>-</v>
      </c>
      <c r="F221" s="123" t="str">
        <f t="shared" si="49"/>
        <v>-</v>
      </c>
      <c r="G221" s="123">
        <f>+G130</f>
        <v>91218</v>
      </c>
      <c r="H221" s="123">
        <f t="shared" ref="H221:S221" si="50">+H184+H130</f>
        <v>236773</v>
      </c>
      <c r="I221" s="123">
        <f t="shared" si="50"/>
        <v>250519</v>
      </c>
      <c r="J221" s="123">
        <f t="shared" si="50"/>
        <v>237042</v>
      </c>
      <c r="K221" s="123">
        <f t="shared" si="50"/>
        <v>195561</v>
      </c>
      <c r="L221" s="123">
        <f t="shared" si="50"/>
        <v>300500</v>
      </c>
      <c r="M221" s="123">
        <f>+M130</f>
        <v>338127</v>
      </c>
      <c r="N221" s="123">
        <f t="shared" ref="N221:Q221" si="51">+N130</f>
        <v>361348</v>
      </c>
      <c r="O221" s="123">
        <f t="shared" si="51"/>
        <v>399495</v>
      </c>
      <c r="P221" s="123">
        <f t="shared" si="51"/>
        <v>398851</v>
      </c>
      <c r="Q221" s="123">
        <f t="shared" si="51"/>
        <v>384519</v>
      </c>
      <c r="R221" s="123">
        <f t="shared" si="50"/>
        <v>379021</v>
      </c>
      <c r="S221" s="123">
        <f t="shared" si="50"/>
        <v>328400</v>
      </c>
      <c r="T221" s="123">
        <f>+T184+T130</f>
        <v>322500</v>
      </c>
      <c r="U221" s="123">
        <f>+U184+U130</f>
        <v>336000</v>
      </c>
    </row>
    <row r="222" spans="1:21" ht="15">
      <c r="A222" s="51" t="s">
        <v>149</v>
      </c>
      <c r="B222" s="122">
        <f>+B204</f>
        <v>66959</v>
      </c>
      <c r="C222" s="122">
        <f t="shared" ref="C222:D222" si="52">+C204</f>
        <v>48884</v>
      </c>
      <c r="D222" s="122">
        <f t="shared" si="52"/>
        <v>42724</v>
      </c>
      <c r="E222" s="122">
        <f>+E204</f>
        <v>47809</v>
      </c>
      <c r="F222" s="122">
        <f t="shared" ref="F222:R222" si="53">+F204</f>
        <v>66672</v>
      </c>
      <c r="G222" s="122">
        <f t="shared" si="53"/>
        <v>70335</v>
      </c>
      <c r="H222" s="122">
        <f t="shared" si="53"/>
        <v>83205</v>
      </c>
      <c r="I222" s="122">
        <f t="shared" si="53"/>
        <v>39278</v>
      </c>
      <c r="J222" s="122">
        <f t="shared" si="53"/>
        <v>40087</v>
      </c>
      <c r="K222" s="122">
        <f t="shared" si="53"/>
        <v>30483</v>
      </c>
      <c r="L222" s="122">
        <f t="shared" si="53"/>
        <v>32479</v>
      </c>
      <c r="M222" s="122">
        <f t="shared" si="53"/>
        <v>42998</v>
      </c>
      <c r="N222" s="122">
        <f t="shared" si="53"/>
        <v>41041</v>
      </c>
      <c r="O222" s="122">
        <f t="shared" si="53"/>
        <v>21346</v>
      </c>
      <c r="P222" s="122">
        <f t="shared" si="53"/>
        <v>19376</v>
      </c>
      <c r="Q222" s="122">
        <f t="shared" si="53"/>
        <v>18183</v>
      </c>
      <c r="R222" s="122">
        <f t="shared" si="53"/>
        <v>17171</v>
      </c>
      <c r="S222" s="122">
        <f t="shared" ref="S222:U223" si="54">+S204+S185</f>
        <v>32177</v>
      </c>
      <c r="T222" s="122">
        <f t="shared" si="54"/>
        <v>37698</v>
      </c>
      <c r="U222" s="122">
        <f t="shared" si="54"/>
        <v>38843</v>
      </c>
    </row>
    <row r="223" spans="1:21" ht="15">
      <c r="A223" s="51" t="s">
        <v>199</v>
      </c>
      <c r="B223" s="169" t="s">
        <v>4</v>
      </c>
      <c r="C223" s="169" t="str">
        <f>+C186</f>
        <v>-</v>
      </c>
      <c r="D223" s="169" t="str">
        <f t="shared" ref="D223:L223" si="55">+D186</f>
        <v>-</v>
      </c>
      <c r="E223" s="169" t="str">
        <f t="shared" si="55"/>
        <v>-</v>
      </c>
      <c r="F223" s="169" t="str">
        <f t="shared" si="55"/>
        <v>-</v>
      </c>
      <c r="G223" s="169" t="str">
        <f t="shared" si="55"/>
        <v>-</v>
      </c>
      <c r="H223" s="169" t="str">
        <f t="shared" si="55"/>
        <v>-</v>
      </c>
      <c r="I223" s="169" t="str">
        <f t="shared" si="55"/>
        <v>-</v>
      </c>
      <c r="J223" s="169" t="str">
        <f t="shared" si="55"/>
        <v>-</v>
      </c>
      <c r="K223" s="169" t="str">
        <f t="shared" si="55"/>
        <v>-</v>
      </c>
      <c r="L223" s="169" t="str">
        <f t="shared" si="55"/>
        <v>-</v>
      </c>
      <c r="M223" s="169">
        <f>+M205</f>
        <v>2685</v>
      </c>
      <c r="N223" s="169">
        <f t="shared" ref="N223:R223" si="56">+N205</f>
        <v>2597</v>
      </c>
      <c r="O223" s="169">
        <f t="shared" si="56"/>
        <v>2502</v>
      </c>
      <c r="P223" s="169">
        <f t="shared" si="56"/>
        <v>3452</v>
      </c>
      <c r="Q223" s="169">
        <f t="shared" si="56"/>
        <v>5018</v>
      </c>
      <c r="R223" s="169">
        <f t="shared" si="56"/>
        <v>8164</v>
      </c>
      <c r="S223" s="169">
        <f t="shared" si="54"/>
        <v>22893</v>
      </c>
      <c r="T223" s="169">
        <f t="shared" si="54"/>
        <v>14518</v>
      </c>
      <c r="U223" s="169">
        <f t="shared" si="54"/>
        <v>13681</v>
      </c>
    </row>
    <row r="224" spans="1:21" ht="15">
      <c r="A224" s="51" t="s">
        <v>150</v>
      </c>
      <c r="B224" s="67">
        <f t="shared" ref="B224:S224" si="57">+B206</f>
        <v>22744</v>
      </c>
      <c r="C224" s="67">
        <f t="shared" si="57"/>
        <v>13833</v>
      </c>
      <c r="D224" s="67">
        <f t="shared" si="57"/>
        <v>19205</v>
      </c>
      <c r="E224" s="67">
        <f t="shared" si="57"/>
        <v>16944</v>
      </c>
      <c r="F224" s="67">
        <f t="shared" si="57"/>
        <v>26132</v>
      </c>
      <c r="G224" s="67">
        <f t="shared" si="57"/>
        <v>33282</v>
      </c>
      <c r="H224" s="67">
        <f t="shared" si="57"/>
        <v>37160</v>
      </c>
      <c r="I224" s="67">
        <f t="shared" si="57"/>
        <v>21624</v>
      </c>
      <c r="J224" s="67">
        <f t="shared" si="57"/>
        <v>18729</v>
      </c>
      <c r="K224" s="67">
        <f t="shared" si="57"/>
        <v>12679</v>
      </c>
      <c r="L224" s="67">
        <f t="shared" si="57"/>
        <v>14916</v>
      </c>
      <c r="M224" s="67">
        <f t="shared" si="57"/>
        <v>30625</v>
      </c>
      <c r="N224" s="67">
        <f t="shared" si="57"/>
        <v>32667</v>
      </c>
      <c r="O224" s="67">
        <f t="shared" si="57"/>
        <v>30947</v>
      </c>
      <c r="P224" s="67">
        <f t="shared" si="57"/>
        <v>38214</v>
      </c>
      <c r="Q224" s="67">
        <f t="shared" si="57"/>
        <v>37522</v>
      </c>
      <c r="R224" s="67">
        <f t="shared" si="57"/>
        <v>30423</v>
      </c>
      <c r="S224" s="67">
        <f t="shared" si="57"/>
        <v>34439</v>
      </c>
      <c r="T224" s="67">
        <f>+T206</f>
        <v>42178</v>
      </c>
      <c r="U224" s="67">
        <f>+U206</f>
        <v>45469</v>
      </c>
    </row>
    <row r="225" spans="1:22" ht="15">
      <c r="A225" s="51" t="s">
        <v>127</v>
      </c>
      <c r="B225" s="123" t="s">
        <v>4</v>
      </c>
      <c r="C225" s="123" t="s">
        <v>4</v>
      </c>
      <c r="D225" s="123" t="s">
        <v>4</v>
      </c>
      <c r="E225" s="123" t="s">
        <v>4</v>
      </c>
      <c r="F225" s="123" t="s">
        <v>4</v>
      </c>
      <c r="G225" s="123" t="s">
        <v>4</v>
      </c>
      <c r="H225" s="123" t="s">
        <v>4</v>
      </c>
      <c r="I225" s="123" t="s">
        <v>4</v>
      </c>
      <c r="J225" s="123" t="s">
        <v>4</v>
      </c>
      <c r="K225" s="123">
        <f>+K187</f>
        <v>15500</v>
      </c>
      <c r="L225" s="123">
        <f>+L187</f>
        <v>152361</v>
      </c>
      <c r="M225" s="122">
        <f t="shared" ref="M225:S225" si="58">+M187+M134</f>
        <v>272304</v>
      </c>
      <c r="N225" s="122">
        <f t="shared" si="58"/>
        <v>358199</v>
      </c>
      <c r="O225" s="122">
        <f t="shared" si="58"/>
        <v>369505</v>
      </c>
      <c r="P225" s="122">
        <f t="shared" si="58"/>
        <v>369510</v>
      </c>
      <c r="Q225" s="122">
        <f t="shared" si="58"/>
        <v>371012</v>
      </c>
      <c r="R225" s="122">
        <f t="shared" si="58"/>
        <v>372502</v>
      </c>
      <c r="S225" s="122">
        <f t="shared" si="58"/>
        <v>291981</v>
      </c>
      <c r="T225" s="122">
        <f>+T187+T134</f>
        <v>237000</v>
      </c>
      <c r="U225" s="122">
        <f>+U187+U134</f>
        <v>274000</v>
      </c>
    </row>
    <row r="226" spans="1:22" ht="15">
      <c r="A226" s="51" t="s">
        <v>151</v>
      </c>
      <c r="B226" s="122">
        <f t="shared" ref="B226:S226" si="59">+B207</f>
        <v>34361</v>
      </c>
      <c r="C226" s="122">
        <f t="shared" si="59"/>
        <v>22595</v>
      </c>
      <c r="D226" s="122">
        <f t="shared" si="59"/>
        <v>22541</v>
      </c>
      <c r="E226" s="122">
        <f t="shared" si="59"/>
        <v>18581</v>
      </c>
      <c r="F226" s="122">
        <f t="shared" si="59"/>
        <v>25289</v>
      </c>
      <c r="G226" s="122">
        <f t="shared" si="59"/>
        <v>36538</v>
      </c>
      <c r="H226" s="122">
        <f t="shared" si="59"/>
        <v>36764</v>
      </c>
      <c r="I226" s="122">
        <f t="shared" si="59"/>
        <v>18554</v>
      </c>
      <c r="J226" s="122">
        <f t="shared" si="59"/>
        <v>16794</v>
      </c>
      <c r="K226" s="122">
        <f t="shared" si="59"/>
        <v>10376</v>
      </c>
      <c r="L226" s="122">
        <f t="shared" si="59"/>
        <v>13546</v>
      </c>
      <c r="M226" s="122">
        <f t="shared" si="59"/>
        <v>20299</v>
      </c>
      <c r="N226" s="122">
        <f t="shared" si="59"/>
        <v>24985</v>
      </c>
      <c r="O226" s="122">
        <f t="shared" si="59"/>
        <v>21214</v>
      </c>
      <c r="P226" s="122">
        <f t="shared" si="59"/>
        <v>25700</v>
      </c>
      <c r="Q226" s="122">
        <f t="shared" si="59"/>
        <v>26954</v>
      </c>
      <c r="R226" s="122">
        <f t="shared" si="59"/>
        <v>18780</v>
      </c>
      <c r="S226" s="122">
        <f t="shared" si="59"/>
        <v>19471</v>
      </c>
      <c r="T226" s="122">
        <f>+T207</f>
        <v>23664</v>
      </c>
      <c r="U226" s="122">
        <f>+U207</f>
        <v>27432</v>
      </c>
    </row>
    <row r="227" spans="1:22" ht="15">
      <c r="A227" s="51" t="s">
        <v>128</v>
      </c>
      <c r="B227" s="124">
        <f t="shared" ref="B227:S227" si="60">+B188+B136</f>
        <v>80009</v>
      </c>
      <c r="C227" s="124">
        <f>+C188</f>
        <v>79946</v>
      </c>
      <c r="D227" s="124">
        <f t="shared" ref="D227:O227" si="61">+D188</f>
        <v>88271</v>
      </c>
      <c r="E227" s="124">
        <f t="shared" si="61"/>
        <v>84100</v>
      </c>
      <c r="F227" s="124">
        <f t="shared" si="61"/>
        <v>73500</v>
      </c>
      <c r="G227" s="124">
        <f t="shared" si="61"/>
        <v>95558</v>
      </c>
      <c r="H227" s="124">
        <f t="shared" si="61"/>
        <v>173600</v>
      </c>
      <c r="I227" s="124">
        <f t="shared" si="61"/>
        <v>174356</v>
      </c>
      <c r="J227" s="124">
        <f t="shared" si="61"/>
        <v>152561</v>
      </c>
      <c r="K227" s="124">
        <f t="shared" si="61"/>
        <v>90582</v>
      </c>
      <c r="L227" s="124">
        <f t="shared" si="61"/>
        <v>125337</v>
      </c>
      <c r="M227" s="124">
        <f t="shared" si="61"/>
        <v>148253</v>
      </c>
      <c r="N227" s="124">
        <f t="shared" si="61"/>
        <v>180449</v>
      </c>
      <c r="O227" s="124">
        <f t="shared" si="61"/>
        <v>185146</v>
      </c>
      <c r="P227" s="124">
        <f t="shared" si="60"/>
        <v>232712</v>
      </c>
      <c r="Q227" s="124">
        <f t="shared" si="60"/>
        <v>300796</v>
      </c>
      <c r="R227" s="124">
        <f t="shared" si="60"/>
        <v>304705</v>
      </c>
      <c r="S227" s="124">
        <f t="shared" si="60"/>
        <v>275884</v>
      </c>
      <c r="T227" s="124">
        <f>+T188+T136</f>
        <v>235508</v>
      </c>
      <c r="U227" s="124">
        <f>+U188+U136</f>
        <v>227208</v>
      </c>
    </row>
    <row r="228" spans="1:22" ht="15">
      <c r="A228" s="51" t="s">
        <v>91</v>
      </c>
      <c r="B228" s="124">
        <f>+B114</f>
        <v>222036</v>
      </c>
      <c r="C228" s="124">
        <f t="shared" ref="C228:R228" si="62">+C114</f>
        <v>193435</v>
      </c>
      <c r="D228" s="124">
        <f t="shared" si="62"/>
        <v>202352</v>
      </c>
      <c r="E228" s="124">
        <f>+E114+E189</f>
        <v>173699</v>
      </c>
      <c r="F228" s="124">
        <f t="shared" ref="F228:N228" si="63">+F114+F189</f>
        <v>113280</v>
      </c>
      <c r="G228" s="124">
        <f t="shared" si="63"/>
        <v>87594</v>
      </c>
      <c r="H228" s="124">
        <f t="shared" si="63"/>
        <v>92499</v>
      </c>
      <c r="I228" s="124">
        <f t="shared" si="63"/>
        <v>78732</v>
      </c>
      <c r="J228" s="124">
        <f t="shared" si="63"/>
        <v>59018</v>
      </c>
      <c r="K228" s="124">
        <f t="shared" si="63"/>
        <v>18501</v>
      </c>
      <c r="L228" s="124">
        <f t="shared" si="63"/>
        <v>29375</v>
      </c>
      <c r="M228" s="124">
        <f t="shared" si="63"/>
        <v>37150</v>
      </c>
      <c r="N228" s="124">
        <f t="shared" si="63"/>
        <v>37019</v>
      </c>
      <c r="O228" s="124">
        <f>+O189</f>
        <v>67362</v>
      </c>
      <c r="P228" s="124">
        <f t="shared" ref="P228:Q228" si="64">+P189</f>
        <v>69178</v>
      </c>
      <c r="Q228" s="124">
        <f t="shared" si="64"/>
        <v>50149</v>
      </c>
      <c r="R228" s="124" t="str">
        <f t="shared" si="62"/>
        <v>-</v>
      </c>
      <c r="S228" s="124" t="str">
        <f t="shared" ref="S228" si="65">+S189</f>
        <v>-</v>
      </c>
      <c r="T228" s="124" t="str">
        <f>+T189</f>
        <v>-</v>
      </c>
      <c r="U228" s="124" t="str">
        <f>+U189</f>
        <v>-</v>
      </c>
    </row>
    <row r="229" spans="1:22" ht="15">
      <c r="A229" s="51" t="s">
        <v>104</v>
      </c>
      <c r="B229" s="122">
        <f>+B190+B139</f>
        <v>377275</v>
      </c>
      <c r="C229" s="122">
        <f t="shared" ref="C229:N229" si="66">+C190+C139</f>
        <v>326225</v>
      </c>
      <c r="D229" s="122">
        <f t="shared" si="66"/>
        <v>409834</v>
      </c>
      <c r="E229" s="122">
        <f t="shared" si="66"/>
        <v>522271</v>
      </c>
      <c r="F229" s="122">
        <f t="shared" si="66"/>
        <v>754760</v>
      </c>
      <c r="G229" s="122">
        <f t="shared" si="66"/>
        <v>836011</v>
      </c>
      <c r="H229" s="122">
        <f t="shared" si="66"/>
        <v>743509</v>
      </c>
      <c r="I229" s="122">
        <f t="shared" si="66"/>
        <v>703662</v>
      </c>
      <c r="J229" s="122">
        <f t="shared" si="66"/>
        <v>543282</v>
      </c>
      <c r="K229" s="122">
        <f t="shared" si="66"/>
        <v>374298</v>
      </c>
      <c r="L229" s="122">
        <f t="shared" si="66"/>
        <v>510893</v>
      </c>
      <c r="M229" s="122">
        <f t="shared" si="66"/>
        <v>563215</v>
      </c>
      <c r="N229" s="122">
        <f t="shared" si="66"/>
        <v>644939</v>
      </c>
      <c r="O229" s="122">
        <f t="shared" ref="O229:S229" si="67">+O190+O139</f>
        <v>792253</v>
      </c>
      <c r="P229" s="122">
        <f t="shared" si="67"/>
        <v>947558</v>
      </c>
      <c r="Q229" s="122">
        <f t="shared" si="67"/>
        <v>962393</v>
      </c>
      <c r="R229" s="122">
        <f t="shared" si="67"/>
        <v>1007321</v>
      </c>
      <c r="S229" s="122">
        <f t="shared" si="67"/>
        <v>930586</v>
      </c>
      <c r="T229" s="122">
        <f>+T190+T139</f>
        <v>835321</v>
      </c>
      <c r="U229" s="122">
        <f>+U190+U139</f>
        <v>763036</v>
      </c>
    </row>
    <row r="230" spans="1:22" ht="15.75">
      <c r="A230" s="51" t="s">
        <v>108</v>
      </c>
      <c r="B230" s="28">
        <f>+B191+B146</f>
        <v>344076</v>
      </c>
      <c r="C230" s="28">
        <f t="shared" ref="C230:L230" si="68">+C191+C146</f>
        <v>351703</v>
      </c>
      <c r="D230" s="28">
        <f t="shared" si="68"/>
        <v>369856</v>
      </c>
      <c r="E230" s="28">
        <f t="shared" si="68"/>
        <v>395083</v>
      </c>
      <c r="F230" s="28">
        <f t="shared" si="68"/>
        <v>380678</v>
      </c>
      <c r="G230" s="28">
        <f t="shared" si="68"/>
        <v>417369</v>
      </c>
      <c r="H230" s="28">
        <f t="shared" si="68"/>
        <v>428633</v>
      </c>
      <c r="I230" s="28">
        <f t="shared" si="68"/>
        <v>407881</v>
      </c>
      <c r="J230" s="28">
        <f t="shared" si="68"/>
        <v>342012</v>
      </c>
      <c r="K230" s="28">
        <f t="shared" si="68"/>
        <v>268872</v>
      </c>
      <c r="L230" s="28">
        <f t="shared" si="68"/>
        <v>90814</v>
      </c>
      <c r="M230" s="28" t="str">
        <f t="shared" ref="M230:S230" si="69">+M191</f>
        <v>-</v>
      </c>
      <c r="N230" s="28" t="str">
        <f t="shared" si="69"/>
        <v>-</v>
      </c>
      <c r="O230" s="28" t="str">
        <f t="shared" si="69"/>
        <v>-</v>
      </c>
      <c r="P230" s="28" t="str">
        <f t="shared" si="69"/>
        <v>-</v>
      </c>
      <c r="Q230" s="28" t="str">
        <f t="shared" si="69"/>
        <v>-</v>
      </c>
      <c r="R230" s="28" t="str">
        <f t="shared" si="69"/>
        <v>-</v>
      </c>
      <c r="S230" s="28" t="str">
        <f t="shared" si="69"/>
        <v>-</v>
      </c>
      <c r="T230" s="28" t="str">
        <f>+T191</f>
        <v>-</v>
      </c>
      <c r="U230" s="28" t="str">
        <f>+U191</f>
        <v>-</v>
      </c>
    </row>
    <row r="231" spans="1:22" ht="15">
      <c r="A231" s="51" t="s">
        <v>152</v>
      </c>
      <c r="B231" s="122">
        <f t="shared" ref="B231:S231" si="70">+B208</f>
        <v>27878</v>
      </c>
      <c r="C231" s="122">
        <f t="shared" si="70"/>
        <v>13733</v>
      </c>
      <c r="D231" s="122">
        <f t="shared" si="70"/>
        <v>19509</v>
      </c>
      <c r="E231" s="122">
        <f t="shared" si="70"/>
        <v>18632</v>
      </c>
      <c r="F231" s="122">
        <f t="shared" si="70"/>
        <v>29365</v>
      </c>
      <c r="G231" s="122">
        <f t="shared" si="70"/>
        <v>36232</v>
      </c>
      <c r="H231" s="122">
        <f t="shared" si="70"/>
        <v>41707</v>
      </c>
      <c r="I231" s="122">
        <f t="shared" si="70"/>
        <v>20974</v>
      </c>
      <c r="J231" s="122">
        <f t="shared" si="70"/>
        <v>17794</v>
      </c>
      <c r="K231" s="122">
        <f t="shared" si="70"/>
        <v>12814</v>
      </c>
      <c r="L231" s="122">
        <f t="shared" si="70"/>
        <v>13853</v>
      </c>
      <c r="M231" s="122">
        <f t="shared" si="70"/>
        <v>28124</v>
      </c>
      <c r="N231" s="122">
        <f t="shared" si="70"/>
        <v>29355</v>
      </c>
      <c r="O231" s="122">
        <f t="shared" si="70"/>
        <v>26342</v>
      </c>
      <c r="P231" s="122">
        <f t="shared" si="70"/>
        <v>32373</v>
      </c>
      <c r="Q231" s="122">
        <f t="shared" si="70"/>
        <v>32852</v>
      </c>
      <c r="R231" s="122">
        <f t="shared" si="70"/>
        <v>25124</v>
      </c>
      <c r="S231" s="122">
        <f t="shared" si="70"/>
        <v>30931</v>
      </c>
      <c r="T231" s="122">
        <f>+T208</f>
        <v>38722</v>
      </c>
      <c r="U231" s="122">
        <f>+U208</f>
        <v>43654</v>
      </c>
    </row>
    <row r="232" spans="1:22" ht="15">
      <c r="A232" s="51" t="s">
        <v>129</v>
      </c>
      <c r="B232" s="62">
        <f t="shared" ref="B232:S232" si="71">+B192+B164</f>
        <v>208676</v>
      </c>
      <c r="C232" s="62">
        <f t="shared" si="71"/>
        <v>186317</v>
      </c>
      <c r="D232" s="62">
        <f t="shared" si="71"/>
        <v>131833</v>
      </c>
      <c r="E232" s="62">
        <f t="shared" si="71"/>
        <v>122232</v>
      </c>
      <c r="F232" s="62">
        <f t="shared" si="71"/>
        <v>118700</v>
      </c>
      <c r="G232" s="62">
        <f t="shared" si="71"/>
        <v>118991</v>
      </c>
      <c r="H232" s="62">
        <f t="shared" si="71"/>
        <v>110368</v>
      </c>
      <c r="I232" s="62">
        <f t="shared" si="71"/>
        <v>147149</v>
      </c>
      <c r="J232" s="62">
        <f t="shared" si="71"/>
        <v>183268</v>
      </c>
      <c r="K232" s="62">
        <f t="shared" si="71"/>
        <v>170879</v>
      </c>
      <c r="L232" s="62">
        <f t="shared" si="71"/>
        <v>245751</v>
      </c>
      <c r="M232" s="62">
        <f t="shared" si="71"/>
        <v>238201</v>
      </c>
      <c r="N232" s="62">
        <f t="shared" si="71"/>
        <v>277909</v>
      </c>
      <c r="O232" s="62">
        <f t="shared" si="71"/>
        <v>266166</v>
      </c>
      <c r="P232" s="62">
        <f t="shared" si="71"/>
        <v>286498</v>
      </c>
      <c r="Q232" s="62">
        <f t="shared" si="71"/>
        <v>308647</v>
      </c>
      <c r="R232" s="62">
        <f t="shared" si="71"/>
        <v>332808</v>
      </c>
      <c r="S232" s="62">
        <f t="shared" si="71"/>
        <v>363414</v>
      </c>
      <c r="T232" s="62">
        <f>+T192+T164</f>
        <v>359399</v>
      </c>
      <c r="U232" s="62">
        <f>+U192+U164</f>
        <v>368516</v>
      </c>
    </row>
    <row r="233" spans="1:22" ht="15">
      <c r="A233" s="51" t="s">
        <v>176</v>
      </c>
      <c r="B233" s="123" t="s">
        <v>4</v>
      </c>
      <c r="C233" s="123" t="str">
        <f>+C152</f>
        <v>-</v>
      </c>
      <c r="D233" s="123" t="str">
        <f t="shared" ref="D233:P233" si="72">+D152</f>
        <v>-</v>
      </c>
      <c r="E233" s="123" t="str">
        <f t="shared" si="72"/>
        <v>-</v>
      </c>
      <c r="F233" s="123" t="str">
        <f t="shared" si="72"/>
        <v>-</v>
      </c>
      <c r="G233" s="123" t="str">
        <f t="shared" si="72"/>
        <v>-</v>
      </c>
      <c r="H233" s="123" t="str">
        <f t="shared" si="72"/>
        <v>-</v>
      </c>
      <c r="I233" s="123" t="str">
        <f t="shared" si="72"/>
        <v>-</v>
      </c>
      <c r="J233" s="123">
        <f t="shared" si="72"/>
        <v>142</v>
      </c>
      <c r="K233" s="123">
        <f t="shared" si="72"/>
        <v>858</v>
      </c>
      <c r="L233" s="123">
        <f t="shared" si="72"/>
        <v>654</v>
      </c>
      <c r="M233" s="123">
        <f t="shared" si="72"/>
        <v>720</v>
      </c>
      <c r="N233" s="123">
        <f t="shared" si="72"/>
        <v>3139</v>
      </c>
      <c r="O233" s="123">
        <f t="shared" si="72"/>
        <v>24093</v>
      </c>
      <c r="P233" s="123">
        <f t="shared" si="72"/>
        <v>34481</v>
      </c>
      <c r="Q233" s="123">
        <f t="shared" ref="Q233:S233" si="73">+Q193+Q152</f>
        <v>51095</v>
      </c>
      <c r="R233" s="123">
        <f t="shared" si="73"/>
        <v>83922</v>
      </c>
      <c r="S233" s="123">
        <f t="shared" si="73"/>
        <v>101027</v>
      </c>
      <c r="T233" s="123">
        <f>+T193+T152</f>
        <v>254532</v>
      </c>
      <c r="U233" s="123">
        <f>+U193+U152</f>
        <v>364397</v>
      </c>
    </row>
    <row r="234" spans="1:22" ht="15">
      <c r="A234" s="51" t="s">
        <v>113</v>
      </c>
      <c r="B234" s="123">
        <f>+B194+B156</f>
        <v>625154</v>
      </c>
      <c r="C234" s="123">
        <f t="shared" ref="C234:E234" si="74">+C194+C156</f>
        <v>615641</v>
      </c>
      <c r="D234" s="123">
        <f t="shared" si="74"/>
        <v>667708</v>
      </c>
      <c r="E234" s="123">
        <f t="shared" si="74"/>
        <v>727369</v>
      </c>
      <c r="F234" s="123">
        <f t="shared" ref="F234:S234" si="75">+F194+F156</f>
        <v>844457</v>
      </c>
      <c r="G234" s="123">
        <f t="shared" si="75"/>
        <v>874096</v>
      </c>
      <c r="H234" s="123">
        <f t="shared" si="75"/>
        <v>831593</v>
      </c>
      <c r="I234" s="123">
        <f t="shared" si="75"/>
        <v>937694</v>
      </c>
      <c r="J234" s="123">
        <f t="shared" si="75"/>
        <v>756386</v>
      </c>
      <c r="K234" s="123">
        <f t="shared" si="75"/>
        <v>542321</v>
      </c>
      <c r="L234" s="123">
        <f t="shared" si="75"/>
        <v>765784</v>
      </c>
      <c r="M234" s="123">
        <f t="shared" si="75"/>
        <v>714041</v>
      </c>
      <c r="N234" s="123">
        <f t="shared" si="75"/>
        <v>1108226</v>
      </c>
      <c r="O234" s="123">
        <f t="shared" si="75"/>
        <v>1191663</v>
      </c>
      <c r="P234" s="123">
        <f t="shared" si="75"/>
        <v>1241215</v>
      </c>
      <c r="Q234" s="123">
        <f t="shared" si="75"/>
        <v>1256739</v>
      </c>
      <c r="R234" s="123">
        <f t="shared" si="75"/>
        <v>1346301</v>
      </c>
      <c r="S234" s="123">
        <f t="shared" si="75"/>
        <v>1263578</v>
      </c>
      <c r="T234" s="123">
        <f>+T194+T156</f>
        <v>1241615</v>
      </c>
      <c r="U234" s="123">
        <f>+U194+U156</f>
        <v>1194961</v>
      </c>
    </row>
    <row r="235" spans="1:22" ht="15">
      <c r="A235" s="51" t="s">
        <v>122</v>
      </c>
      <c r="B235" s="123" t="str">
        <f>+B173</f>
        <v>-</v>
      </c>
      <c r="C235" s="123" t="str">
        <f t="shared" ref="C235:Q235" si="76">+C173</f>
        <v>-</v>
      </c>
      <c r="D235" s="123" t="str">
        <f t="shared" si="76"/>
        <v>-</v>
      </c>
      <c r="E235" s="123" t="str">
        <f t="shared" si="76"/>
        <v>-</v>
      </c>
      <c r="F235" s="123" t="str">
        <f t="shared" si="76"/>
        <v>-</v>
      </c>
      <c r="G235" s="123" t="str">
        <f t="shared" si="76"/>
        <v>-</v>
      </c>
      <c r="H235" s="123" t="str">
        <f t="shared" si="76"/>
        <v>-</v>
      </c>
      <c r="I235" s="123" t="str">
        <f t="shared" si="76"/>
        <v>-</v>
      </c>
      <c r="J235" s="123" t="str">
        <f t="shared" si="76"/>
        <v>-</v>
      </c>
      <c r="K235" s="123" t="str">
        <f t="shared" si="76"/>
        <v>-</v>
      </c>
      <c r="L235" s="123" t="str">
        <f t="shared" si="76"/>
        <v>-</v>
      </c>
      <c r="M235" s="123">
        <f t="shared" si="76"/>
        <v>46451</v>
      </c>
      <c r="N235" s="123">
        <f t="shared" si="76"/>
        <v>152543</v>
      </c>
      <c r="O235" s="123">
        <f t="shared" si="76"/>
        <v>133141</v>
      </c>
      <c r="P235" s="123">
        <f t="shared" si="76"/>
        <v>117628</v>
      </c>
      <c r="Q235" s="123">
        <f t="shared" si="76"/>
        <v>87156</v>
      </c>
      <c r="R235" s="123">
        <f t="shared" ref="R235:S235" si="77">+R195+R173</f>
        <v>93539</v>
      </c>
      <c r="S235" s="123">
        <f t="shared" si="77"/>
        <v>112425</v>
      </c>
      <c r="T235" s="123">
        <f>+T195+T173</f>
        <v>127020</v>
      </c>
      <c r="U235" s="123">
        <f>+U195+U173</f>
        <v>107694</v>
      </c>
    </row>
    <row r="236" spans="1:22" ht="15">
      <c r="A236" s="51" t="s">
        <v>198</v>
      </c>
      <c r="B236" s="122">
        <f t="shared" ref="B236" si="78">+B209+B175</f>
        <v>23538</v>
      </c>
      <c r="C236" s="122">
        <f>+C209</f>
        <v>13161</v>
      </c>
      <c r="D236" s="122">
        <f t="shared" ref="D236:S236" si="79">+D209</f>
        <v>14375</v>
      </c>
      <c r="E236" s="122">
        <f t="shared" si="79"/>
        <v>17202</v>
      </c>
      <c r="F236" s="122">
        <f t="shared" si="79"/>
        <v>25648</v>
      </c>
      <c r="G236" s="122">
        <f t="shared" si="79"/>
        <v>32113</v>
      </c>
      <c r="H236" s="122">
        <f t="shared" si="79"/>
        <v>37274</v>
      </c>
      <c r="I236" s="122">
        <f t="shared" si="79"/>
        <v>16203</v>
      </c>
      <c r="J236" s="122">
        <f t="shared" si="79"/>
        <v>16074</v>
      </c>
      <c r="K236" s="122">
        <f t="shared" si="79"/>
        <v>7575</v>
      </c>
      <c r="L236" s="122">
        <f t="shared" si="79"/>
        <v>12836</v>
      </c>
      <c r="M236" s="122">
        <f t="shared" si="79"/>
        <v>25209</v>
      </c>
      <c r="N236" s="122">
        <f t="shared" si="79"/>
        <v>26184</v>
      </c>
      <c r="O236" s="122">
        <f t="shared" si="79"/>
        <v>26068</v>
      </c>
      <c r="P236" s="122">
        <f t="shared" si="79"/>
        <v>33823</v>
      </c>
      <c r="Q236" s="122">
        <f t="shared" si="79"/>
        <v>38687</v>
      </c>
      <c r="R236" s="122">
        <f t="shared" si="79"/>
        <v>21555</v>
      </c>
      <c r="S236" s="122">
        <f t="shared" si="79"/>
        <v>19778</v>
      </c>
      <c r="T236" s="122">
        <f>+T209+T175</f>
        <v>37943</v>
      </c>
      <c r="U236" s="122">
        <f>+U209+U175</f>
        <v>78260</v>
      </c>
    </row>
    <row r="237" spans="1:22" ht="15">
      <c r="A237" s="51" t="s">
        <v>136</v>
      </c>
      <c r="B237" s="123">
        <f t="shared" ref="B237:Q237" si="80">+B210+B196</f>
        <v>2774</v>
      </c>
      <c r="C237" s="123">
        <f t="shared" si="80"/>
        <v>1481</v>
      </c>
      <c r="D237" s="123">
        <f t="shared" si="80"/>
        <v>22469</v>
      </c>
      <c r="E237" s="123">
        <f t="shared" si="80"/>
        <v>39057</v>
      </c>
      <c r="F237" s="123">
        <f t="shared" si="80"/>
        <v>33624</v>
      </c>
      <c r="G237" s="123">
        <f t="shared" si="80"/>
        <v>28874</v>
      </c>
      <c r="H237" s="123">
        <f t="shared" si="80"/>
        <v>17024</v>
      </c>
      <c r="I237" s="123">
        <f t="shared" si="80"/>
        <v>14472</v>
      </c>
      <c r="J237" s="123">
        <f t="shared" si="80"/>
        <v>6968</v>
      </c>
      <c r="K237" s="123">
        <f t="shared" si="80"/>
        <v>417</v>
      </c>
      <c r="L237" s="123">
        <f>+L210</f>
        <v>24</v>
      </c>
      <c r="M237" s="123">
        <f t="shared" si="80"/>
        <v>3559</v>
      </c>
      <c r="N237" s="123">
        <f t="shared" si="80"/>
        <v>1270</v>
      </c>
      <c r="O237" s="123">
        <f t="shared" si="80"/>
        <v>1898</v>
      </c>
      <c r="P237" s="123">
        <f t="shared" si="80"/>
        <v>3513</v>
      </c>
      <c r="Q237" s="123">
        <f t="shared" si="80"/>
        <v>5217</v>
      </c>
      <c r="R237" s="123">
        <f>+R196</f>
        <v>17456</v>
      </c>
      <c r="S237" s="123">
        <f>+S196</f>
        <v>10723</v>
      </c>
      <c r="T237" s="123">
        <f>+T210+T196</f>
        <v>0</v>
      </c>
      <c r="U237" s="123">
        <f>+U210+U196</f>
        <v>0</v>
      </c>
    </row>
    <row r="238" spans="1:22" ht="15">
      <c r="A238" s="150" t="s">
        <v>137</v>
      </c>
      <c r="B238" s="48">
        <f t="shared" ref="B238:U238" si="81">SUM(B213:B237)</f>
        <v>12773714</v>
      </c>
      <c r="C238" s="48">
        <f t="shared" si="81"/>
        <v>11424689</v>
      </c>
      <c r="D238" s="48">
        <f t="shared" si="81"/>
        <v>12279582</v>
      </c>
      <c r="E238" s="48">
        <f t="shared" si="81"/>
        <v>12087028</v>
      </c>
      <c r="F238" s="48">
        <f t="shared" si="81"/>
        <v>11960354</v>
      </c>
      <c r="G238" s="48">
        <f t="shared" si="81"/>
        <v>11946653</v>
      </c>
      <c r="H238" s="48">
        <f t="shared" si="81"/>
        <v>11260277</v>
      </c>
      <c r="I238" s="48">
        <f t="shared" si="81"/>
        <v>10752310</v>
      </c>
      <c r="J238" s="48">
        <f t="shared" si="81"/>
        <v>8672283</v>
      </c>
      <c r="K238" s="48">
        <f t="shared" si="81"/>
        <v>5710289</v>
      </c>
      <c r="L238" s="48">
        <f t="shared" si="81"/>
        <v>7743747</v>
      </c>
      <c r="M238" s="48">
        <f t="shared" si="81"/>
        <v>8662255</v>
      </c>
      <c r="N238" s="48">
        <f t="shared" si="81"/>
        <v>10335532</v>
      </c>
      <c r="O238" s="48">
        <f t="shared" si="81"/>
        <v>11066504</v>
      </c>
      <c r="P238" s="48">
        <f t="shared" si="81"/>
        <v>11661380</v>
      </c>
      <c r="Q238" s="48">
        <f t="shared" si="81"/>
        <v>12106004</v>
      </c>
      <c r="R238" s="48">
        <f t="shared" si="81"/>
        <v>12180301</v>
      </c>
      <c r="S238" s="48">
        <f t="shared" si="81"/>
        <v>11189985</v>
      </c>
      <c r="T238" s="48">
        <f t="shared" si="81"/>
        <v>11297911</v>
      </c>
      <c r="U238" s="48">
        <f t="shared" si="81"/>
        <v>10873667</v>
      </c>
    </row>
    <row r="239" spans="1:22" ht="15" hidden="1">
      <c r="B239" s="68"/>
      <c r="C239" s="68"/>
      <c r="K239" s="68"/>
      <c r="L239" s="170">
        <f>+L211+L197</f>
        <v>5011988</v>
      </c>
      <c r="M239" s="170">
        <f t="shared" ref="M239:U239" si="82">+M211+M197</f>
        <v>5684544</v>
      </c>
      <c r="N239" s="170">
        <f t="shared" si="82"/>
        <v>6226519</v>
      </c>
      <c r="O239" s="170">
        <f t="shared" si="82"/>
        <v>6697669</v>
      </c>
      <c r="P239" s="170">
        <f t="shared" si="82"/>
        <v>7408282</v>
      </c>
      <c r="Q239" s="170">
        <f t="shared" si="82"/>
        <v>7943196</v>
      </c>
      <c r="R239" s="170">
        <f t="shared" si="82"/>
        <v>8263717</v>
      </c>
      <c r="S239" s="170">
        <f t="shared" si="82"/>
        <v>8156769</v>
      </c>
      <c r="T239" s="170">
        <f t="shared" si="82"/>
        <v>8512747</v>
      </c>
      <c r="U239" s="170">
        <f t="shared" si="82"/>
        <v>8361956</v>
      </c>
    </row>
    <row r="240" spans="1:22" ht="15">
      <c r="B240" s="170"/>
      <c r="C240" s="68"/>
      <c r="E240" s="155"/>
      <c r="K240" s="68"/>
      <c r="L240" s="68"/>
      <c r="M240" s="68"/>
      <c r="N240" s="68"/>
      <c r="O240" s="155"/>
      <c r="P240" s="68"/>
      <c r="Q240" s="68"/>
      <c r="R240" s="68"/>
      <c r="S240" s="170"/>
      <c r="T240" s="68"/>
      <c r="U240" s="68"/>
      <c r="V240" s="155"/>
    </row>
    <row r="241" spans="1:21" ht="15.75">
      <c r="A241" s="1" t="s">
        <v>182</v>
      </c>
    </row>
    <row r="242" spans="1:21" ht="15">
      <c r="A242" s="141"/>
      <c r="B242" s="142"/>
      <c r="C242" s="142"/>
      <c r="D242" s="142"/>
      <c r="E242" s="142"/>
      <c r="F242" s="142"/>
      <c r="G242" s="142"/>
      <c r="H242" s="143"/>
      <c r="I242" s="101">
        <v>2007</v>
      </c>
      <c r="J242" s="100">
        <v>2008</v>
      </c>
      <c r="K242" s="100">
        <v>2009</v>
      </c>
      <c r="L242" s="100">
        <v>2010</v>
      </c>
      <c r="M242" s="100">
        <v>2011</v>
      </c>
      <c r="N242" s="100">
        <v>2012</v>
      </c>
      <c r="O242" s="100">
        <v>2013</v>
      </c>
      <c r="P242" s="100">
        <v>2014</v>
      </c>
      <c r="Q242" s="100">
        <v>2015</v>
      </c>
      <c r="R242" s="100">
        <v>2016</v>
      </c>
      <c r="S242" s="100">
        <v>2017</v>
      </c>
      <c r="T242" s="100">
        <v>2018</v>
      </c>
      <c r="U242" s="100">
        <v>2019</v>
      </c>
    </row>
    <row r="243" spans="1:21" ht="15">
      <c r="A243" s="144" t="s">
        <v>183</v>
      </c>
      <c r="B243" s="145"/>
      <c r="C243" s="145"/>
      <c r="D243" s="145"/>
      <c r="E243" s="145"/>
      <c r="F243" s="145"/>
      <c r="G243" s="145"/>
      <c r="H243" s="146"/>
      <c r="I243" s="103">
        <v>1939144</v>
      </c>
      <c r="J243" s="103">
        <v>1588076</v>
      </c>
      <c r="K243" s="103">
        <v>755093</v>
      </c>
      <c r="L243" s="103">
        <v>1080981</v>
      </c>
      <c r="M243" s="103">
        <v>1300075</v>
      </c>
      <c r="N243" s="103">
        <v>1515337</v>
      </c>
      <c r="O243" s="103">
        <v>1624236</v>
      </c>
      <c r="P243" s="102">
        <v>1784937</v>
      </c>
      <c r="Q243" s="102">
        <v>2206701</v>
      </c>
      <c r="R243" s="153">
        <v>2114606</v>
      </c>
      <c r="S243" s="153">
        <v>2221875</v>
      </c>
      <c r="T243" s="167">
        <v>2344811</v>
      </c>
      <c r="U243" s="167">
        <v>2600220</v>
      </c>
    </row>
    <row r="244" spans="1:21" ht="15">
      <c r="A244" s="144" t="s">
        <v>184</v>
      </c>
      <c r="B244" s="145"/>
      <c r="C244" s="145"/>
      <c r="D244" s="145"/>
      <c r="E244" s="145"/>
      <c r="F244" s="145"/>
      <c r="G244" s="145"/>
      <c r="H244" s="146"/>
      <c r="I244" s="103">
        <v>441162</v>
      </c>
      <c r="J244" s="103">
        <v>360308</v>
      </c>
      <c r="K244" s="103">
        <v>339342</v>
      </c>
      <c r="L244" s="103">
        <v>402103</v>
      </c>
      <c r="M244" s="103">
        <v>411137</v>
      </c>
      <c r="N244" s="103">
        <v>409527</v>
      </c>
      <c r="O244" s="103">
        <v>451868</v>
      </c>
      <c r="P244" s="102">
        <v>437024</v>
      </c>
      <c r="Q244" s="102">
        <v>474066</v>
      </c>
      <c r="R244" s="153">
        <v>523887</v>
      </c>
      <c r="S244" s="153">
        <v>601016</v>
      </c>
      <c r="T244" s="167">
        <v>518711</v>
      </c>
      <c r="U244" s="167">
        <v>574394</v>
      </c>
    </row>
    <row r="245" spans="1:21" ht="15">
      <c r="A245" s="144" t="s">
        <v>185</v>
      </c>
      <c r="B245" s="145"/>
      <c r="C245" s="145"/>
      <c r="D245" s="145"/>
      <c r="E245" s="145"/>
      <c r="F245" s="145"/>
      <c r="G245" s="145"/>
      <c r="H245" s="146"/>
      <c r="I245" s="103">
        <v>15261</v>
      </c>
      <c r="J245" s="103">
        <v>17788</v>
      </c>
      <c r="K245" s="103">
        <v>12543</v>
      </c>
      <c r="L245" s="103">
        <v>18791</v>
      </c>
      <c r="M245" s="103">
        <v>16425</v>
      </c>
      <c r="N245" s="103">
        <v>16095</v>
      </c>
      <c r="O245" s="103">
        <v>15368</v>
      </c>
      <c r="P245" s="102">
        <v>17568</v>
      </c>
      <c r="Q245" s="102">
        <v>13525</v>
      </c>
      <c r="R245" s="153">
        <v>15195</v>
      </c>
      <c r="S245" s="153">
        <v>16570</v>
      </c>
      <c r="T245" s="167">
        <v>16629</v>
      </c>
      <c r="U245" s="167">
        <v>17634</v>
      </c>
    </row>
    <row r="246" spans="1:21" ht="15">
      <c r="A246" s="147" t="s">
        <v>186</v>
      </c>
      <c r="B246" s="148"/>
      <c r="C246" s="148"/>
      <c r="D246" s="148"/>
      <c r="E246" s="148"/>
      <c r="F246" s="148"/>
      <c r="G246" s="148"/>
      <c r="H246" s="149"/>
      <c r="I246" s="105">
        <f t="shared" ref="I246:Q246" si="83">SUM(I243:I245)</f>
        <v>2395567</v>
      </c>
      <c r="J246" s="105">
        <f t="shared" si="83"/>
        <v>1966172</v>
      </c>
      <c r="K246" s="105">
        <f t="shared" si="83"/>
        <v>1106978</v>
      </c>
      <c r="L246" s="105">
        <f t="shared" si="83"/>
        <v>1501875</v>
      </c>
      <c r="M246" s="105">
        <f t="shared" si="83"/>
        <v>1727637</v>
      </c>
      <c r="N246" s="105">
        <f t="shared" si="83"/>
        <v>1940959</v>
      </c>
      <c r="O246" s="105">
        <f t="shared" si="83"/>
        <v>2091472</v>
      </c>
      <c r="P246" s="105">
        <f t="shared" si="83"/>
        <v>2239529</v>
      </c>
      <c r="Q246" s="104">
        <f t="shared" si="83"/>
        <v>2694292</v>
      </c>
      <c r="R246" s="154">
        <f>SUM(R243:R245)</f>
        <v>2653688</v>
      </c>
      <c r="S246" s="154">
        <f>SUM(S243:S245)</f>
        <v>2839461</v>
      </c>
      <c r="T246" s="154">
        <f t="shared" ref="T246:U246" si="84">SUM(T243:T245)</f>
        <v>2880151</v>
      </c>
      <c r="U246" s="154">
        <f t="shared" si="84"/>
        <v>3192248</v>
      </c>
    </row>
    <row r="247" spans="1:21" ht="15">
      <c r="Q247" s="68"/>
      <c r="R247" s="68"/>
      <c r="S247" s="68"/>
      <c r="T247" s="68"/>
      <c r="U247" s="68" t="s">
        <v>187</v>
      </c>
    </row>
    <row r="248" spans="1:21" ht="12" customHeight="1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  <c r="Q248" s="155"/>
      <c r="R248" s="155"/>
      <c r="S248" s="155"/>
      <c r="T248" s="155"/>
      <c r="U248" s="155"/>
    </row>
    <row r="249" spans="1:21" ht="12" customHeight="1">
      <c r="L249" s="155"/>
      <c r="M249" s="155"/>
      <c r="N249" s="155"/>
      <c r="O249" s="155"/>
      <c r="P249" s="155"/>
    </row>
    <row r="250" spans="1:21" ht="12" hidden="1" customHeight="1">
      <c r="Q250" s="155"/>
      <c r="T250" s="3">
        <v>11297911</v>
      </c>
      <c r="U250" s="3">
        <v>10873667</v>
      </c>
    </row>
    <row r="251" spans="1:21" ht="12" hidden="1" customHeight="1"/>
    <row r="252" spans="1:21" ht="12" hidden="1" customHeight="1">
      <c r="T252" s="155">
        <f>+T238-T250</f>
        <v>0</v>
      </c>
      <c r="U252" s="155">
        <f>+U238-U250</f>
        <v>0</v>
      </c>
    </row>
    <row r="255" spans="1:21" ht="12" customHeight="1">
      <c r="N255" s="155"/>
      <c r="O255" s="155"/>
      <c r="P255" s="155"/>
    </row>
  </sheetData>
  <sortState xmlns:xlrd2="http://schemas.microsoft.com/office/spreadsheetml/2017/richdata2" ref="A213:U236">
    <sortCondition ref="A213:A236"/>
  </sortState>
  <phoneticPr fontId="20" type="noConversion"/>
  <pageMargins left="0.62992125984251968" right="0.35433070866141736" top="0.47244094488188981" bottom="0.70866141732283472" header="0.31496062992125984" footer="0.31496062992125984"/>
  <pageSetup paperSize="9" scale="69" fitToHeight="2" orientation="landscape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5" manualBreakCount="5">
    <brk id="52" max="16383" man="1"/>
    <brk id="99" max="16383" man="1"/>
    <brk id="145" max="16383" man="1"/>
    <brk id="177" max="16383" man="1"/>
    <brk id="21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92"/>
  <sheetViews>
    <sheetView showGridLines="0" zoomScaleNormal="100" workbookViewId="0">
      <pane ySplit="7" topLeftCell="A8" activePane="bottomLeft" state="frozen"/>
      <selection pane="bottomLeft"/>
    </sheetView>
  </sheetViews>
  <sheetFormatPr defaultColWidth="8.7109375" defaultRowHeight="12" customHeight="1"/>
  <cols>
    <col min="1" max="1" width="13.140625" style="76" customWidth="1"/>
    <col min="2" max="2" width="17.5703125" style="76" customWidth="1"/>
    <col min="3" max="3" width="18.5703125" style="76" customWidth="1"/>
    <col min="4" max="4" width="17.28515625" style="76" customWidth="1"/>
    <col min="5" max="5" width="4.5703125" style="76" customWidth="1"/>
    <col min="6" max="6" width="11.42578125" style="76" customWidth="1"/>
    <col min="7" max="7" width="11.28515625" style="76" bestFit="1" customWidth="1"/>
    <col min="8" max="8" width="10.85546875" style="76" bestFit="1" customWidth="1"/>
    <col min="9" max="9" width="10.85546875" style="76" customWidth="1"/>
    <col min="10" max="13" width="8.7109375" style="76"/>
    <col min="14" max="14" width="5.42578125" style="76" customWidth="1"/>
    <col min="15" max="16384" width="8.7109375" style="76"/>
  </cols>
  <sheetData>
    <row r="1" spans="1:4" ht="15" customHeight="1">
      <c r="B1" s="75" t="s">
        <v>154</v>
      </c>
      <c r="C1" s="2"/>
      <c r="D1" s="2"/>
    </row>
    <row r="2" spans="1:4" ht="15" customHeight="1">
      <c r="B2" s="77" t="s">
        <v>155</v>
      </c>
      <c r="C2" s="2"/>
      <c r="D2" s="2"/>
    </row>
    <row r="3" spans="1:4" ht="15" customHeight="1">
      <c r="B3" s="78"/>
      <c r="C3" s="1"/>
      <c r="D3" s="1"/>
    </row>
    <row r="4" spans="1:4" ht="15" customHeight="1">
      <c r="B4" s="75" t="s">
        <v>0</v>
      </c>
      <c r="C4" s="1"/>
      <c r="D4" s="1"/>
    </row>
    <row r="5" spans="1:4" ht="15" customHeight="1">
      <c r="A5" s="2"/>
      <c r="B5" s="44"/>
      <c r="C5" s="44"/>
      <c r="D5" s="44"/>
    </row>
    <row r="6" spans="1:4" ht="21" customHeight="1">
      <c r="A6" s="161" t="s">
        <v>156</v>
      </c>
      <c r="B6" s="79" t="s">
        <v>157</v>
      </c>
      <c r="C6" s="79" t="s">
        <v>158</v>
      </c>
      <c r="D6" s="79" t="s">
        <v>159</v>
      </c>
    </row>
    <row r="7" spans="1:4" ht="15" customHeight="1">
      <c r="A7" s="162" t="s">
        <v>160</v>
      </c>
      <c r="B7" s="80" t="s">
        <v>161</v>
      </c>
      <c r="C7" s="80" t="s">
        <v>162</v>
      </c>
      <c r="D7" s="80" t="s">
        <v>163</v>
      </c>
    </row>
    <row r="8" spans="1:4" ht="13.5" customHeight="1">
      <c r="A8" s="163">
        <v>1930</v>
      </c>
      <c r="B8" s="81">
        <v>2784.7</v>
      </c>
      <c r="C8" s="81">
        <v>571.20000000000005</v>
      </c>
      <c r="D8" s="81">
        <v>3355.9</v>
      </c>
    </row>
    <row r="9" spans="1:4" ht="13.5" customHeight="1">
      <c r="A9" s="164">
        <v>1931</v>
      </c>
      <c r="B9" s="82">
        <v>1973.1</v>
      </c>
      <c r="C9" s="82">
        <v>416.6</v>
      </c>
      <c r="D9" s="83">
        <v>2389.6999999999998</v>
      </c>
    </row>
    <row r="10" spans="1:4" ht="13.5" customHeight="1">
      <c r="A10" s="164">
        <v>1932</v>
      </c>
      <c r="B10" s="83">
        <v>1135.5</v>
      </c>
      <c r="C10" s="83">
        <v>235.2</v>
      </c>
      <c r="D10" s="83">
        <v>1370.7</v>
      </c>
    </row>
    <row r="11" spans="1:4" ht="13.5" customHeight="1">
      <c r="A11" s="164">
        <v>1933</v>
      </c>
      <c r="B11" s="83">
        <v>1573.5</v>
      </c>
      <c r="C11" s="83">
        <v>346.5</v>
      </c>
      <c r="D11" s="83">
        <v>1920</v>
      </c>
    </row>
    <row r="12" spans="1:4" ht="13.5" customHeight="1">
      <c r="A12" s="164">
        <v>1934</v>
      </c>
      <c r="B12" s="83">
        <v>2177.9</v>
      </c>
      <c r="C12" s="83">
        <v>575.20000000000005</v>
      </c>
      <c r="D12" s="83">
        <v>2753.1</v>
      </c>
    </row>
    <row r="13" spans="1:4" ht="13.5" customHeight="1">
      <c r="A13" s="164">
        <v>1935</v>
      </c>
      <c r="B13" s="83">
        <v>3232.8</v>
      </c>
      <c r="C13" s="83">
        <v>694.7</v>
      </c>
      <c r="D13" s="83">
        <v>3927.5</v>
      </c>
    </row>
    <row r="14" spans="1:4" ht="13.5" customHeight="1">
      <c r="A14" s="164">
        <v>1936</v>
      </c>
      <c r="B14" s="83">
        <v>3604.9</v>
      </c>
      <c r="C14" s="83">
        <v>784.6</v>
      </c>
      <c r="D14" s="83">
        <v>4389.5</v>
      </c>
    </row>
    <row r="15" spans="1:4" ht="13.5" customHeight="1">
      <c r="A15" s="164">
        <v>1937</v>
      </c>
      <c r="B15" s="83">
        <v>3881.6</v>
      </c>
      <c r="C15" s="83">
        <v>893.1</v>
      </c>
      <c r="D15" s="83">
        <v>4774.7</v>
      </c>
    </row>
    <row r="16" spans="1:4" ht="13.5" customHeight="1">
      <c r="A16" s="164">
        <v>1938</v>
      </c>
      <c r="B16" s="83">
        <v>2004.4</v>
      </c>
      <c r="C16" s="83">
        <v>488.1</v>
      </c>
      <c r="D16" s="83">
        <v>2492.5</v>
      </c>
    </row>
    <row r="17" spans="1:10" ht="13.5" customHeight="1">
      <c r="A17" s="164" t="s">
        <v>164</v>
      </c>
      <c r="B17" s="82" t="s">
        <v>165</v>
      </c>
      <c r="C17" s="82" t="s">
        <v>165</v>
      </c>
      <c r="D17" s="82" t="s">
        <v>165</v>
      </c>
    </row>
    <row r="18" spans="1:10" ht="13.5" customHeight="1">
      <c r="A18" s="164">
        <v>1946</v>
      </c>
      <c r="B18" s="83">
        <v>2149.6</v>
      </c>
      <c r="C18" s="83">
        <v>951.2</v>
      </c>
      <c r="D18" s="83">
        <v>3100.8</v>
      </c>
    </row>
    <row r="19" spans="1:10" ht="13.5" customHeight="1">
      <c r="A19" s="164">
        <v>1947</v>
      </c>
      <c r="B19" s="83">
        <v>3510.4</v>
      </c>
      <c r="C19" s="83">
        <v>1284.8</v>
      </c>
      <c r="D19" s="83">
        <v>4795.2</v>
      </c>
    </row>
    <row r="20" spans="1:10" ht="13.5" customHeight="1">
      <c r="A20" s="164">
        <v>1948</v>
      </c>
      <c r="B20" s="83">
        <v>3871.2</v>
      </c>
      <c r="C20" s="83">
        <v>1349.6</v>
      </c>
      <c r="D20" s="83">
        <v>5220.8</v>
      </c>
    </row>
    <row r="21" spans="1:10" ht="13.5" customHeight="1">
      <c r="A21" s="164">
        <v>1949</v>
      </c>
      <c r="B21" s="83">
        <v>5083.3</v>
      </c>
      <c r="C21" s="83">
        <v>1160.5</v>
      </c>
      <c r="D21" s="83">
        <v>6243.8</v>
      </c>
    </row>
    <row r="22" spans="1:10" ht="13.5" customHeight="1">
      <c r="A22" s="164">
        <v>1950</v>
      </c>
      <c r="B22" s="83">
        <v>6628.6</v>
      </c>
      <c r="C22" s="83">
        <v>1377.2</v>
      </c>
      <c r="D22" s="83">
        <v>8005.8</v>
      </c>
    </row>
    <row r="23" spans="1:10" ht="13.5" customHeight="1">
      <c r="A23" s="164">
        <v>1951</v>
      </c>
      <c r="B23" s="83">
        <v>5306.4</v>
      </c>
      <c r="C23" s="83">
        <v>1450.6</v>
      </c>
      <c r="D23" s="83">
        <v>6757</v>
      </c>
    </row>
    <row r="24" spans="1:10" ht="13.5" customHeight="1">
      <c r="A24" s="164">
        <v>1952</v>
      </c>
      <c r="B24" s="83">
        <v>4323.6000000000004</v>
      </c>
      <c r="C24" s="83">
        <v>1238.2</v>
      </c>
      <c r="D24" s="83">
        <v>5561.8</v>
      </c>
    </row>
    <row r="25" spans="1:10" ht="13.5" customHeight="1">
      <c r="A25" s="164">
        <v>1953</v>
      </c>
      <c r="B25" s="83">
        <v>6132.2</v>
      </c>
      <c r="C25" s="83">
        <v>1216.9000000000001</v>
      </c>
      <c r="D25" s="83">
        <v>7349.1</v>
      </c>
    </row>
    <row r="26" spans="1:10" ht="13.5" customHeight="1">
      <c r="A26" s="164">
        <v>1954</v>
      </c>
      <c r="B26" s="83">
        <v>5507.4</v>
      </c>
      <c r="C26" s="83">
        <v>1029.3</v>
      </c>
      <c r="D26" s="83">
        <v>6536.7</v>
      </c>
    </row>
    <row r="27" spans="1:10" ht="13.5" customHeight="1">
      <c r="A27" s="164">
        <v>1955</v>
      </c>
      <c r="B27" s="83">
        <v>7950.4</v>
      </c>
      <c r="C27" s="83">
        <v>1253.5999999999999</v>
      </c>
      <c r="D27" s="83">
        <v>9204</v>
      </c>
    </row>
    <row r="28" spans="1:10" ht="13.5" customHeight="1">
      <c r="A28" s="164">
        <v>1956</v>
      </c>
      <c r="B28" s="83">
        <v>5806.8</v>
      </c>
      <c r="C28" s="83">
        <v>1112</v>
      </c>
      <c r="D28" s="83">
        <v>6918.8</v>
      </c>
      <c r="E28" s="94"/>
      <c r="F28" s="96">
        <v>1960</v>
      </c>
      <c r="G28" s="96">
        <v>7905.1</v>
      </c>
      <c r="H28" s="95"/>
      <c r="I28" s="95"/>
      <c r="J28" s="95"/>
    </row>
    <row r="29" spans="1:10" ht="13.5" customHeight="1">
      <c r="A29" s="164">
        <v>1957</v>
      </c>
      <c r="B29" s="83">
        <v>6120</v>
      </c>
      <c r="C29" s="83">
        <v>1100.4000000000001</v>
      </c>
      <c r="D29" s="83">
        <v>7220.4</v>
      </c>
      <c r="E29" s="93"/>
      <c r="F29" s="96">
        <v>1970</v>
      </c>
      <c r="G29" s="96">
        <v>8283.9</v>
      </c>
      <c r="H29" s="95"/>
      <c r="I29" s="95"/>
      <c r="J29" s="95"/>
    </row>
    <row r="30" spans="1:10" ht="13.5" customHeight="1">
      <c r="A30" s="164">
        <v>1958</v>
      </c>
      <c r="B30" s="83">
        <v>4247.3999999999996</v>
      </c>
      <c r="C30" s="83">
        <v>873.9</v>
      </c>
      <c r="D30" s="83">
        <v>5121.3</v>
      </c>
      <c r="E30" s="93"/>
      <c r="F30" s="96">
        <v>1980</v>
      </c>
      <c r="G30" s="96">
        <v>8013.8</v>
      </c>
      <c r="H30" s="95"/>
      <c r="I30" s="95"/>
      <c r="J30" s="95"/>
    </row>
    <row r="31" spans="1:10" ht="13.5" customHeight="1">
      <c r="A31" s="164">
        <v>1959</v>
      </c>
      <c r="B31" s="83">
        <v>5599.5</v>
      </c>
      <c r="C31" s="83">
        <v>1124.0999999999999</v>
      </c>
      <c r="D31" s="83">
        <v>6723.6</v>
      </c>
      <c r="E31" s="93"/>
      <c r="F31" s="96">
        <v>1990</v>
      </c>
      <c r="G31" s="96">
        <v>9782.9</v>
      </c>
      <c r="H31" s="95"/>
      <c r="I31" s="95"/>
      <c r="J31" s="95"/>
    </row>
    <row r="32" spans="1:10" ht="13.5" customHeight="1">
      <c r="A32" s="164">
        <v>1960</v>
      </c>
      <c r="B32" s="83">
        <v>6703.1</v>
      </c>
      <c r="C32" s="83">
        <v>1202</v>
      </c>
      <c r="D32" s="83">
        <v>7905.1</v>
      </c>
      <c r="E32" s="93"/>
      <c r="F32" s="96">
        <v>2000</v>
      </c>
      <c r="G32" s="97">
        <f>SUM(D32:D41)/10</f>
        <v>9264.1539000000012</v>
      </c>
      <c r="H32" s="95"/>
      <c r="I32" s="95"/>
      <c r="J32" s="95"/>
    </row>
    <row r="33" spans="1:10" ht="13.5" customHeight="1">
      <c r="A33" s="164">
        <v>1961</v>
      </c>
      <c r="B33" s="83">
        <v>5522</v>
      </c>
      <c r="C33" s="83">
        <v>1130.9000000000001</v>
      </c>
      <c r="D33" s="83">
        <v>6652.9</v>
      </c>
      <c r="E33" s="93"/>
      <c r="F33" s="96">
        <v>2005</v>
      </c>
      <c r="G33" s="97">
        <f>SUM(D42:D51)/10</f>
        <v>11037.7219</v>
      </c>
      <c r="H33" s="95"/>
      <c r="I33" s="95"/>
      <c r="J33" s="95"/>
    </row>
    <row r="34" spans="1:10" ht="13.5" customHeight="1">
      <c r="A34" s="164">
        <v>1962</v>
      </c>
      <c r="B34" s="83">
        <v>6943.3</v>
      </c>
      <c r="C34" s="83">
        <v>1254</v>
      </c>
      <c r="D34" s="83">
        <v>8197.2999999999993</v>
      </c>
      <c r="E34" s="93"/>
      <c r="F34" s="96">
        <v>2007</v>
      </c>
      <c r="G34" s="98">
        <v>10752.310000000001</v>
      </c>
      <c r="H34" s="95"/>
      <c r="I34" s="95"/>
      <c r="J34" s="95"/>
    </row>
    <row r="35" spans="1:10" ht="13.5" customHeight="1">
      <c r="A35" s="164">
        <v>1963</v>
      </c>
      <c r="B35" s="83">
        <v>7644.4</v>
      </c>
      <c r="C35" s="83">
        <v>1464.4</v>
      </c>
      <c r="D35" s="83">
        <v>9108.7999999999993</v>
      </c>
      <c r="E35" s="93"/>
      <c r="F35" s="96">
        <v>2008</v>
      </c>
      <c r="G35" s="98">
        <v>8672.1409999999996</v>
      </c>
      <c r="H35" s="95"/>
      <c r="I35" s="95"/>
      <c r="J35" s="95"/>
    </row>
    <row r="36" spans="1:10" ht="13.5" customHeight="1">
      <c r="A36" s="164">
        <v>1964</v>
      </c>
      <c r="B36" s="83">
        <v>7745.5</v>
      </c>
      <c r="C36" s="83">
        <v>1562.4</v>
      </c>
      <c r="D36" s="83">
        <v>9307.9</v>
      </c>
      <c r="E36" s="93"/>
      <c r="F36" s="96">
        <v>2009</v>
      </c>
      <c r="G36" s="98">
        <v>5709.4310000000005</v>
      </c>
      <c r="H36" s="95"/>
      <c r="I36" s="95"/>
      <c r="J36" s="95"/>
    </row>
    <row r="37" spans="1:10" ht="13.5" customHeight="1">
      <c r="A37" s="164">
        <v>1965</v>
      </c>
      <c r="B37" s="83">
        <v>9335.2000000000007</v>
      </c>
      <c r="C37" s="83">
        <v>1802.6</v>
      </c>
      <c r="D37" s="83">
        <v>11137.8</v>
      </c>
      <c r="E37" s="93"/>
      <c r="F37" s="96">
        <v>2010</v>
      </c>
      <c r="G37" s="98">
        <v>7743.0930000000008</v>
      </c>
      <c r="H37" s="95"/>
      <c r="I37" s="95"/>
      <c r="J37" s="95"/>
    </row>
    <row r="38" spans="1:10" ht="13.5" customHeight="1">
      <c r="A38" s="164">
        <v>1966</v>
      </c>
      <c r="B38" s="83">
        <v>8598.9169999999995</v>
      </c>
      <c r="C38" s="83">
        <v>1764.337</v>
      </c>
      <c r="D38" s="83">
        <f>+C38+B38</f>
        <v>10363.253999999999</v>
      </c>
      <c r="E38" s="93"/>
      <c r="F38" s="96">
        <v>2011</v>
      </c>
      <c r="G38" s="98">
        <v>8661.5349999999999</v>
      </c>
      <c r="H38" s="95"/>
      <c r="I38" s="95"/>
      <c r="J38" s="95"/>
    </row>
    <row r="39" spans="1:10" ht="13.5" customHeight="1">
      <c r="A39" s="164">
        <v>1967</v>
      </c>
      <c r="B39" s="83">
        <v>7406.7879999999996</v>
      </c>
      <c r="C39" s="83">
        <v>1585.481</v>
      </c>
      <c r="D39" s="83">
        <f>+C39+B39</f>
        <v>8992.2690000000002</v>
      </c>
      <c r="E39" s="93"/>
      <c r="F39" s="96">
        <v>2012</v>
      </c>
      <c r="G39" s="98">
        <v>10332.626</v>
      </c>
      <c r="H39" s="95"/>
      <c r="I39" s="95"/>
      <c r="J39" s="95"/>
    </row>
    <row r="40" spans="1:10" ht="13.5" customHeight="1">
      <c r="A40" s="164">
        <v>1968</v>
      </c>
      <c r="B40" s="83">
        <v>8843.0310000000009</v>
      </c>
      <c r="C40" s="83">
        <v>1950.713</v>
      </c>
      <c r="D40" s="83">
        <f>+C40+B40</f>
        <v>10793.744000000001</v>
      </c>
      <c r="E40" s="93"/>
      <c r="F40" s="96">
        <v>2013</v>
      </c>
      <c r="G40" s="98">
        <v>11066.594000000001</v>
      </c>
      <c r="H40" s="95"/>
      <c r="I40" s="95"/>
      <c r="J40" s="95"/>
    </row>
    <row r="41" spans="1:10" ht="13.5" customHeight="1">
      <c r="A41" s="164">
        <v>1969</v>
      </c>
      <c r="B41" s="83">
        <v>8219.4629999999997</v>
      </c>
      <c r="C41" s="83">
        <v>1963.009</v>
      </c>
      <c r="D41" s="83">
        <f>+C41+B41</f>
        <v>10182.472</v>
      </c>
      <c r="E41" s="93"/>
      <c r="F41" s="96">
        <v>2014</v>
      </c>
      <c r="G41" s="98">
        <v>11650.367999999999</v>
      </c>
      <c r="H41" s="95"/>
      <c r="I41" s="95"/>
      <c r="J41" s="95"/>
    </row>
    <row r="42" spans="1:10" ht="13.5" customHeight="1">
      <c r="A42" s="164">
        <v>1970</v>
      </c>
      <c r="B42" s="83">
        <v>6545.9080000000004</v>
      </c>
      <c r="C42" s="83">
        <v>1716.749</v>
      </c>
      <c r="D42" s="83">
        <f t="shared" ref="D42:D61" si="0">+C42+B42</f>
        <v>8262.6570000000011</v>
      </c>
      <c r="E42" s="93"/>
      <c r="F42" s="95"/>
      <c r="G42" s="95"/>
      <c r="H42" s="95"/>
      <c r="I42" s="95"/>
      <c r="J42" s="95"/>
    </row>
    <row r="43" spans="1:10" ht="13.5" customHeight="1">
      <c r="A43" s="164">
        <v>1971</v>
      </c>
      <c r="B43" s="83">
        <v>8578.3490000000002</v>
      </c>
      <c r="C43" s="83">
        <v>2071.4090000000001</v>
      </c>
      <c r="D43" s="83">
        <f t="shared" si="0"/>
        <v>10649.758</v>
      </c>
      <c r="E43" s="94"/>
      <c r="F43" s="95"/>
      <c r="G43" s="95"/>
      <c r="H43" s="95"/>
      <c r="I43" s="95"/>
      <c r="J43" s="95"/>
    </row>
    <row r="44" spans="1:10" ht="13.5" customHeight="1">
      <c r="A44" s="164">
        <v>1972</v>
      </c>
      <c r="B44" s="83">
        <v>8821.7369999999992</v>
      </c>
      <c r="C44" s="83">
        <v>2475.7860000000001</v>
      </c>
      <c r="D44" s="83">
        <f t="shared" si="0"/>
        <v>11297.522999999999</v>
      </c>
      <c r="E44" s="94"/>
      <c r="F44" s="95"/>
      <c r="G44" s="95"/>
      <c r="H44" s="95"/>
      <c r="I44" s="95"/>
      <c r="J44" s="95"/>
    </row>
    <row r="45" spans="1:10" ht="13.5" customHeight="1">
      <c r="A45" s="164">
        <v>1973</v>
      </c>
      <c r="B45" s="83">
        <v>9660.8209999999999</v>
      </c>
      <c r="C45" s="83">
        <v>3002.098</v>
      </c>
      <c r="D45" s="83">
        <f t="shared" si="0"/>
        <v>12662.919</v>
      </c>
      <c r="F45" s="95"/>
      <c r="G45" s="95"/>
      <c r="H45" s="95"/>
      <c r="I45" s="95"/>
      <c r="J45" s="95"/>
    </row>
    <row r="46" spans="1:10" ht="13.5" customHeight="1">
      <c r="A46" s="164">
        <v>1974</v>
      </c>
      <c r="B46" s="83">
        <v>7290.2579999999998</v>
      </c>
      <c r="C46" s="83">
        <v>2693.6759999999999</v>
      </c>
      <c r="D46" s="83">
        <f t="shared" si="0"/>
        <v>9983.9339999999993</v>
      </c>
      <c r="F46" s="93"/>
      <c r="G46" s="93"/>
      <c r="H46" s="93"/>
    </row>
    <row r="47" spans="1:10" ht="13.5" customHeight="1">
      <c r="A47" s="164">
        <v>1975</v>
      </c>
      <c r="B47" s="83">
        <v>6705.8370000000004</v>
      </c>
      <c r="C47" s="83">
        <v>2259.576</v>
      </c>
      <c r="D47" s="83">
        <f t="shared" si="0"/>
        <v>8965.4130000000005</v>
      </c>
      <c r="F47" s="93"/>
      <c r="G47" s="93"/>
      <c r="H47" s="93"/>
    </row>
    <row r="48" spans="1:10" ht="13.5" customHeight="1">
      <c r="A48" s="164">
        <v>1976</v>
      </c>
      <c r="B48" s="83">
        <v>8492.473</v>
      </c>
      <c r="C48" s="83">
        <v>2993.0630000000001</v>
      </c>
      <c r="D48" s="83">
        <f t="shared" si="0"/>
        <v>11485.536</v>
      </c>
    </row>
    <row r="49" spans="1:4" ht="13.5" customHeight="1">
      <c r="A49" s="164">
        <v>1977</v>
      </c>
      <c r="B49" s="83">
        <v>9211.4110000000001</v>
      </c>
      <c r="C49" s="83">
        <v>3487.6750000000002</v>
      </c>
      <c r="D49" s="83">
        <f t="shared" si="0"/>
        <v>12699.085999999999</v>
      </c>
    </row>
    <row r="50" spans="1:4" ht="13.5" customHeight="1">
      <c r="A50" s="164">
        <v>1978</v>
      </c>
      <c r="B50" s="83">
        <v>9173.6059999999998</v>
      </c>
      <c r="C50" s="83">
        <v>3721.68</v>
      </c>
      <c r="D50" s="83">
        <f t="shared" si="0"/>
        <v>12895.286</v>
      </c>
    </row>
    <row r="51" spans="1:4" ht="13.5" customHeight="1">
      <c r="A51" s="164">
        <v>1979</v>
      </c>
      <c r="B51" s="83">
        <v>8422.0740000000005</v>
      </c>
      <c r="C51" s="83">
        <v>3053.0329999999999</v>
      </c>
      <c r="D51" s="83">
        <f t="shared" si="0"/>
        <v>11475.107</v>
      </c>
    </row>
    <row r="52" spans="1:4" ht="13.5" customHeight="1">
      <c r="A52" s="164">
        <v>1980</v>
      </c>
      <c r="B52" s="83">
        <v>6372.3040000000001</v>
      </c>
      <c r="C52" s="83">
        <v>1638.259</v>
      </c>
      <c r="D52" s="83">
        <f t="shared" si="0"/>
        <v>8010.5630000000001</v>
      </c>
    </row>
    <row r="53" spans="1:4" ht="13.5" customHeight="1">
      <c r="A53" s="164">
        <v>1981</v>
      </c>
      <c r="B53" s="83">
        <v>6251.0029999999997</v>
      </c>
      <c r="C53" s="83">
        <v>1689.778</v>
      </c>
      <c r="D53" s="83">
        <f t="shared" si="0"/>
        <v>7940.7809999999999</v>
      </c>
    </row>
    <row r="54" spans="1:4" ht="13.5" customHeight="1">
      <c r="A54" s="164">
        <v>1982</v>
      </c>
      <c r="B54" s="83">
        <v>5073.2139999999999</v>
      </c>
      <c r="C54" s="83">
        <v>1912.0989999999999</v>
      </c>
      <c r="D54" s="83">
        <f t="shared" si="0"/>
        <v>6985.3130000000001</v>
      </c>
    </row>
    <row r="55" spans="1:4" ht="13.5" customHeight="1">
      <c r="A55" s="164">
        <v>1983</v>
      </c>
      <c r="B55" s="83">
        <v>6782.0609999999997</v>
      </c>
      <c r="C55" s="83">
        <v>2443.6370000000002</v>
      </c>
      <c r="D55" s="83">
        <f t="shared" si="0"/>
        <v>9225.6980000000003</v>
      </c>
    </row>
    <row r="56" spans="1:4" ht="13.5" customHeight="1">
      <c r="A56" s="164">
        <v>1984</v>
      </c>
      <c r="B56" s="83">
        <v>7773.3419999999996</v>
      </c>
      <c r="C56" s="83">
        <v>3165.7159999999999</v>
      </c>
      <c r="D56" s="83">
        <f t="shared" si="0"/>
        <v>10939.057999999999</v>
      </c>
    </row>
    <row r="57" spans="1:4" ht="13.5" customHeight="1">
      <c r="A57" s="164">
        <v>1985</v>
      </c>
      <c r="B57" s="83">
        <v>8186.0429999999997</v>
      </c>
      <c r="C57" s="83">
        <v>3452.0940000000001</v>
      </c>
      <c r="D57" s="83">
        <f t="shared" si="0"/>
        <v>11638.136999999999</v>
      </c>
    </row>
    <row r="58" spans="1:4" ht="13.5" customHeight="1">
      <c r="A58" s="164">
        <v>1986</v>
      </c>
      <c r="B58" s="83">
        <v>7829.2709999999997</v>
      </c>
      <c r="C58" s="83">
        <v>3490.8530000000001</v>
      </c>
      <c r="D58" s="83">
        <f t="shared" si="0"/>
        <v>11320.124</v>
      </c>
    </row>
    <row r="59" spans="1:4" ht="13.5" customHeight="1">
      <c r="A59" s="164">
        <v>1987</v>
      </c>
      <c r="B59" s="83">
        <v>7099.8540000000003</v>
      </c>
      <c r="C59" s="83">
        <v>3812.0740000000001</v>
      </c>
      <c r="D59" s="83">
        <f t="shared" si="0"/>
        <v>10911.928</v>
      </c>
    </row>
    <row r="60" spans="1:4" ht="13.5" customHeight="1">
      <c r="A60" s="164">
        <v>1988</v>
      </c>
      <c r="B60" s="83">
        <v>7137.433</v>
      </c>
      <c r="C60" s="83">
        <v>4084.5749999999998</v>
      </c>
      <c r="D60" s="83">
        <f t="shared" si="0"/>
        <v>11222.008</v>
      </c>
    </row>
    <row r="61" spans="1:4" ht="13.5" customHeight="1">
      <c r="A61" s="164">
        <v>1989</v>
      </c>
      <c r="B61" s="83">
        <v>6821.2910000000002</v>
      </c>
      <c r="C61" s="83">
        <v>4035.5010000000002</v>
      </c>
      <c r="D61" s="83">
        <f t="shared" si="0"/>
        <v>10856.792000000001</v>
      </c>
    </row>
    <row r="62" spans="1:4" ht="13.5" customHeight="1">
      <c r="A62" s="164">
        <v>1990</v>
      </c>
      <c r="B62" s="83">
        <v>6077.9030000000002</v>
      </c>
      <c r="C62" s="83">
        <v>3689.5360000000001</v>
      </c>
      <c r="D62" s="83">
        <f>+C62+B62</f>
        <v>9767.4390000000003</v>
      </c>
    </row>
    <row r="63" spans="1:4" ht="13.5" customHeight="1">
      <c r="A63" s="164">
        <v>1991</v>
      </c>
      <c r="B63" s="83">
        <v>5439.8639999999996</v>
      </c>
      <c r="C63" s="83">
        <v>3349.9760000000001</v>
      </c>
      <c r="D63" s="83">
        <f>+C63+B63</f>
        <v>8789.84</v>
      </c>
    </row>
    <row r="64" spans="1:4" ht="13.5" customHeight="1">
      <c r="A64" s="164">
        <v>1992</v>
      </c>
      <c r="B64" s="83">
        <v>5666.8909999999996</v>
      </c>
      <c r="C64" s="83">
        <v>4024.5520000000001</v>
      </c>
      <c r="D64" s="83">
        <f>+C64+B64</f>
        <v>9691.4429999999993</v>
      </c>
    </row>
    <row r="65" spans="1:10" ht="13.5" customHeight="1">
      <c r="A65" s="164">
        <v>1993</v>
      </c>
      <c r="B65" s="83">
        <v>5982.12</v>
      </c>
      <c r="C65" s="83">
        <v>4873.3419999999996</v>
      </c>
      <c r="D65" s="83">
        <f t="shared" ref="D65:D75" si="1">+C65+B65</f>
        <v>10855.462</v>
      </c>
    </row>
    <row r="66" spans="1:10" ht="13.5" customHeight="1">
      <c r="A66" s="164">
        <v>1994</v>
      </c>
      <c r="B66" s="83">
        <v>6601.22</v>
      </c>
      <c r="C66" s="83">
        <v>5638.0680000000002</v>
      </c>
      <c r="D66" s="83">
        <f t="shared" si="1"/>
        <v>12239.288</v>
      </c>
    </row>
    <row r="67" spans="1:10" ht="13.5" customHeight="1">
      <c r="A67" s="164">
        <v>1995</v>
      </c>
      <c r="B67" s="83">
        <v>6325.9669999999996</v>
      </c>
      <c r="C67" s="83">
        <v>5669.2809999999999</v>
      </c>
      <c r="D67" s="83">
        <f t="shared" si="1"/>
        <v>11995.248</v>
      </c>
    </row>
    <row r="68" spans="1:10" ht="13.5" customHeight="1">
      <c r="A68" s="164">
        <v>1996</v>
      </c>
      <c r="B68" s="83">
        <v>6035.2349999999997</v>
      </c>
      <c r="C68" s="83">
        <v>5794.9219999999996</v>
      </c>
      <c r="D68" s="83">
        <f t="shared" si="1"/>
        <v>11830.156999999999</v>
      </c>
    </row>
    <row r="69" spans="1:10" ht="13.5" customHeight="1">
      <c r="A69" s="164">
        <v>1997</v>
      </c>
      <c r="B69" s="83">
        <v>5878.2209999999995</v>
      </c>
      <c r="C69" s="83">
        <v>6252.3540000000003</v>
      </c>
      <c r="D69" s="83">
        <f t="shared" si="1"/>
        <v>12130.575000000001</v>
      </c>
    </row>
    <row r="70" spans="1:10" ht="13.5" customHeight="1">
      <c r="A70" s="164">
        <v>1998</v>
      </c>
      <c r="B70" s="83">
        <v>5492.473</v>
      </c>
      <c r="C70" s="83">
        <v>6510.19</v>
      </c>
      <c r="D70" s="83">
        <f t="shared" si="1"/>
        <v>12002.663</v>
      </c>
      <c r="J70" s="159"/>
    </row>
    <row r="71" spans="1:10" ht="13.5" customHeight="1">
      <c r="A71" s="164">
        <v>1999</v>
      </c>
      <c r="B71" s="83">
        <v>5577.7489999999998</v>
      </c>
      <c r="C71" s="83">
        <v>7447.2290000000003</v>
      </c>
      <c r="D71" s="83">
        <f t="shared" si="1"/>
        <v>13024.977999999999</v>
      </c>
      <c r="G71" s="85"/>
      <c r="H71" s="85"/>
      <c r="I71" s="85"/>
      <c r="J71" s="85"/>
    </row>
    <row r="72" spans="1:10" ht="13.5" customHeight="1">
      <c r="A72" s="164">
        <v>2000</v>
      </c>
      <c r="B72" s="86">
        <v>5470.9170000000004</v>
      </c>
      <c r="C72" s="86">
        <v>7302.7969999999996</v>
      </c>
      <c r="D72" s="83">
        <f t="shared" si="1"/>
        <v>12773.714</v>
      </c>
      <c r="F72" s="84"/>
      <c r="G72" s="84"/>
      <c r="H72" s="84"/>
      <c r="I72" s="84"/>
      <c r="J72" s="85"/>
    </row>
    <row r="73" spans="1:10" ht="13.5" customHeight="1">
      <c r="A73" s="164">
        <v>2001</v>
      </c>
      <c r="B73" s="86">
        <v>4808.0190000000002</v>
      </c>
      <c r="C73" s="86">
        <v>6616.67</v>
      </c>
      <c r="D73" s="83">
        <f t="shared" si="1"/>
        <v>11424.689</v>
      </c>
      <c r="F73" s="84"/>
      <c r="G73" s="84"/>
      <c r="H73" s="84"/>
      <c r="I73" s="84"/>
      <c r="J73" s="85"/>
    </row>
    <row r="74" spans="1:10" ht="13.5" customHeight="1">
      <c r="A74" s="164">
        <v>2002</v>
      </c>
      <c r="B74" s="86">
        <v>4957.3770000000004</v>
      </c>
      <c r="C74" s="86">
        <v>7322.2049999999999</v>
      </c>
      <c r="D74" s="83">
        <f t="shared" si="1"/>
        <v>12279.582</v>
      </c>
      <c r="F74" s="84"/>
      <c r="G74" s="84"/>
      <c r="H74" s="84"/>
      <c r="I74" s="84"/>
      <c r="J74" s="85"/>
    </row>
    <row r="75" spans="1:10" ht="13.5" customHeight="1">
      <c r="A75" s="165">
        <v>2003</v>
      </c>
      <c r="B75" s="87">
        <v>4453.3689999999997</v>
      </c>
      <c r="C75" s="87">
        <v>7633.6589999999997</v>
      </c>
      <c r="D75" s="83">
        <f t="shared" si="1"/>
        <v>12087.027999999998</v>
      </c>
      <c r="F75" s="84"/>
      <c r="G75" s="84"/>
      <c r="H75" s="84"/>
      <c r="I75" s="84"/>
      <c r="J75" s="85"/>
    </row>
    <row r="76" spans="1:10" ht="13.5" customHeight="1">
      <c r="A76" s="165">
        <v>2004</v>
      </c>
      <c r="B76" s="86">
        <v>4165.9250000000002</v>
      </c>
      <c r="C76" s="86">
        <v>7794.4290000000001</v>
      </c>
      <c r="D76" s="86">
        <f t="shared" ref="D76:D83" si="2">+C76+B76</f>
        <v>11960.353999999999</v>
      </c>
      <c r="F76" s="84"/>
      <c r="G76" s="84"/>
      <c r="H76" s="84"/>
      <c r="I76" s="84"/>
      <c r="J76" s="85"/>
    </row>
    <row r="77" spans="1:10" ht="13.5" customHeight="1">
      <c r="A77" s="164">
        <v>2005</v>
      </c>
      <c r="B77" s="88">
        <v>4265.8720000000003</v>
      </c>
      <c r="C77" s="86">
        <v>7680.7809999999999</v>
      </c>
      <c r="D77" s="86">
        <f t="shared" si="2"/>
        <v>11946.653</v>
      </c>
      <c r="F77" s="84"/>
      <c r="G77" s="84"/>
      <c r="H77" s="84"/>
      <c r="I77" s="84"/>
      <c r="J77" s="85"/>
    </row>
    <row r="78" spans="1:10" ht="13.5" customHeight="1">
      <c r="A78" s="164">
        <v>2006</v>
      </c>
      <c r="B78" s="89">
        <v>4311.6959999999999</v>
      </c>
      <c r="C78" s="86">
        <v>6948.5810000000001</v>
      </c>
      <c r="D78" s="86">
        <f t="shared" si="2"/>
        <v>11260.277</v>
      </c>
      <c r="F78" s="84"/>
      <c r="G78" s="84"/>
      <c r="H78" s="84"/>
      <c r="I78" s="84"/>
      <c r="J78" s="85"/>
    </row>
    <row r="79" spans="1:10" ht="13.5" customHeight="1">
      <c r="A79" s="165">
        <v>2007</v>
      </c>
      <c r="B79" s="86">
        <v>3867.268</v>
      </c>
      <c r="C79" s="89">
        <v>6885.0420000000004</v>
      </c>
      <c r="D79" s="90">
        <f t="shared" si="2"/>
        <v>10752.310000000001</v>
      </c>
      <c r="F79" s="84"/>
      <c r="G79" s="84"/>
      <c r="H79" s="84"/>
      <c r="I79" s="84"/>
      <c r="J79" s="85"/>
    </row>
    <row r="80" spans="1:10" ht="13.5" customHeight="1">
      <c r="A80" s="164">
        <v>2008</v>
      </c>
      <c r="B80" s="86">
        <v>3731.3829999999998</v>
      </c>
      <c r="C80" s="86">
        <v>4940.8999999999996</v>
      </c>
      <c r="D80" s="90">
        <f t="shared" si="2"/>
        <v>8672.2829999999994</v>
      </c>
      <c r="F80" s="84"/>
      <c r="G80" s="84"/>
      <c r="H80" s="84"/>
      <c r="I80" s="84"/>
      <c r="J80" s="85"/>
    </row>
    <row r="81" spans="1:10" ht="13.5" customHeight="1">
      <c r="A81" s="164">
        <v>2009</v>
      </c>
      <c r="B81" s="86">
        <v>2196.4459999999999</v>
      </c>
      <c r="C81" s="86">
        <v>3513.8429999999998</v>
      </c>
      <c r="D81" s="86">
        <f t="shared" si="2"/>
        <v>5710.2889999999998</v>
      </c>
      <c r="F81" s="84"/>
      <c r="G81" s="84"/>
      <c r="H81" s="84"/>
      <c r="I81" s="84"/>
      <c r="J81" s="85"/>
    </row>
    <row r="82" spans="1:10" ht="13.5" customHeight="1">
      <c r="A82" s="164">
        <v>2010</v>
      </c>
      <c r="B82" s="86">
        <v>2731.759</v>
      </c>
      <c r="C82" s="86">
        <v>5011.9679999999998</v>
      </c>
      <c r="D82" s="86">
        <f t="shared" si="2"/>
        <v>7743.7269999999999</v>
      </c>
      <c r="F82" s="84"/>
      <c r="G82" s="84"/>
      <c r="H82" s="84"/>
      <c r="I82" s="84"/>
      <c r="J82" s="85"/>
    </row>
    <row r="83" spans="1:10" ht="13.5" customHeight="1">
      <c r="A83" s="164">
        <v>2011</v>
      </c>
      <c r="B83" s="86">
        <v>2977.7109999999998</v>
      </c>
      <c r="C83" s="86">
        <v>5684.5439999999999</v>
      </c>
      <c r="D83" s="86">
        <f t="shared" si="2"/>
        <v>8662.2549999999992</v>
      </c>
      <c r="F83" s="84"/>
      <c r="G83" s="84"/>
      <c r="H83" s="84"/>
      <c r="I83" s="84"/>
      <c r="J83" s="85"/>
    </row>
    <row r="84" spans="1:10" ht="13.5" customHeight="1">
      <c r="A84" s="164">
        <v>2012</v>
      </c>
      <c r="B84" s="86">
        <v>4109.0129999999999</v>
      </c>
      <c r="C84" s="86">
        <v>6226.5190000000002</v>
      </c>
      <c r="D84" s="86">
        <f t="shared" ref="D84:D90" si="3">+C84+B84</f>
        <v>10335.531999999999</v>
      </c>
      <c r="F84" s="84"/>
      <c r="G84" s="84"/>
      <c r="H84" s="84"/>
      <c r="I84" s="84"/>
      <c r="J84" s="85"/>
    </row>
    <row r="85" spans="1:10" ht="13.5" customHeight="1">
      <c r="A85" s="164">
        <v>2013</v>
      </c>
      <c r="B85" s="86">
        <v>4368.835</v>
      </c>
      <c r="C85" s="86">
        <v>6697.6689999999999</v>
      </c>
      <c r="D85" s="86">
        <f t="shared" si="3"/>
        <v>11066.504000000001</v>
      </c>
      <c r="F85" s="84"/>
      <c r="G85" s="84"/>
      <c r="H85" s="84"/>
      <c r="I85" s="84"/>
      <c r="J85" s="85"/>
    </row>
    <row r="86" spans="1:10" ht="13.5" customHeight="1">
      <c r="A86" s="164">
        <v>2014</v>
      </c>
      <c r="B86" s="86">
        <v>4253.098</v>
      </c>
      <c r="C86" s="86">
        <v>7408.2820000000002</v>
      </c>
      <c r="D86" s="86">
        <f t="shared" si="3"/>
        <v>11661.380000000001</v>
      </c>
      <c r="F86" s="84"/>
      <c r="G86" s="84"/>
      <c r="H86" s="84"/>
      <c r="I86" s="84"/>
      <c r="J86" s="85"/>
    </row>
    <row r="87" spans="1:10" ht="13.5" customHeight="1">
      <c r="A87" s="164">
        <v>2015</v>
      </c>
      <c r="B87" s="86">
        <v>4162.808</v>
      </c>
      <c r="C87" s="86">
        <v>7943.1959999999999</v>
      </c>
      <c r="D87" s="86">
        <f t="shared" si="3"/>
        <v>12106.004000000001</v>
      </c>
      <c r="F87" s="84"/>
      <c r="G87" s="84"/>
      <c r="H87" s="84"/>
      <c r="I87" s="84"/>
      <c r="J87" s="85"/>
    </row>
    <row r="88" spans="1:10" ht="13.5" customHeight="1">
      <c r="A88" s="164">
        <v>2016</v>
      </c>
      <c r="B88" s="86">
        <v>3916.5839999999998</v>
      </c>
      <c r="C88" s="86">
        <v>8263.7170000000006</v>
      </c>
      <c r="D88" s="86">
        <f t="shared" si="3"/>
        <v>12180.300999999999</v>
      </c>
      <c r="F88" s="84"/>
      <c r="G88" s="84"/>
      <c r="H88" s="84"/>
      <c r="I88" s="84"/>
      <c r="J88" s="85"/>
    </row>
    <row r="89" spans="1:10" ht="13.5" customHeight="1">
      <c r="A89" s="164">
        <v>2017</v>
      </c>
      <c r="B89" s="86">
        <v>3033.2159999999999</v>
      </c>
      <c r="C89" s="86">
        <v>8156.7690000000002</v>
      </c>
      <c r="D89" s="86">
        <f>+C89+B89</f>
        <v>11189.985000000001</v>
      </c>
      <c r="F89" s="84"/>
      <c r="G89" s="84"/>
      <c r="H89" s="84"/>
      <c r="I89" s="84"/>
      <c r="J89" s="85"/>
    </row>
    <row r="90" spans="1:10" ht="13.5" customHeight="1">
      <c r="A90" s="164">
        <v>2018</v>
      </c>
      <c r="B90" s="86">
        <v>2785.1640000000002</v>
      </c>
      <c r="C90" s="86">
        <v>8512.7469999999994</v>
      </c>
      <c r="D90" s="86">
        <f t="shared" si="3"/>
        <v>11297.911</v>
      </c>
    </row>
    <row r="91" spans="1:10" ht="13.5" customHeight="1">
      <c r="A91" s="166">
        <v>2019</v>
      </c>
      <c r="B91" s="91">
        <v>2511.7109999999998</v>
      </c>
      <c r="C91" s="91">
        <v>8361.9560000000001</v>
      </c>
      <c r="D91" s="91">
        <f t="shared" ref="D91" si="4">+C91+B91</f>
        <v>10873.666999999999</v>
      </c>
    </row>
    <row r="92" spans="1:10" ht="16.5">
      <c r="D92" s="140" t="s">
        <v>190</v>
      </c>
    </row>
  </sheetData>
  <phoneticPr fontId="20" type="noConversion"/>
  <pageMargins left="0.62992125984251968" right="0.62992125984251968" top="0.47244094488188981" bottom="0.78740157480314965" header="0.31496062992125984" footer="0.31496062992125984"/>
  <pageSetup paperSize="9" fitToHeight="2" orientation="portrait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1" manualBreakCount="1">
    <brk id="51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24.USA</vt:lpstr>
      <vt:lpstr>Trend anni</vt:lpstr>
      <vt:lpstr>Grafico1</vt:lpstr>
      <vt:lpstr>'24.USA'!Area_stampa</vt:lpstr>
      <vt:lpstr>'Trend anni'!Area_stampa</vt:lpstr>
      <vt:lpstr>'24.USA'!Titoli_stampa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Laura Alberti</cp:lastModifiedBy>
  <cp:lastPrinted>2020-09-17T14:34:48Z</cp:lastPrinted>
  <dcterms:created xsi:type="dcterms:W3CDTF">2012-11-26T15:23:36Z</dcterms:created>
  <dcterms:modified xsi:type="dcterms:W3CDTF">2020-09-17T14:34:56Z</dcterms:modified>
</cp:coreProperties>
</file>