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481E7C7F-4CEC-44D7-886A-BE8619F96734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17.Spagn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'17.Spagna'!$A$1:$U$99</definedName>
    <definedName name="_xlnm.Print_Area" localSheetId="1">'Trend anni'!$A$1:$D$58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'17.Spagna'!$2:$5</definedName>
    <definedName name="_xlnm.Print_Titles" localSheetId="1">'Trend anni'!$1:$7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7" i="2" l="1"/>
  <c r="U76" i="1"/>
  <c r="U92" i="1" s="1"/>
  <c r="U98" i="1"/>
  <c r="D56" i="2" l="1"/>
  <c r="T98" i="1"/>
  <c r="T92" i="1"/>
  <c r="N70" i="1"/>
  <c r="N71" i="1" s="1"/>
  <c r="O40" i="1"/>
  <c r="O56" i="1" s="1"/>
  <c r="O92" i="1" s="1"/>
  <c r="P40" i="1"/>
  <c r="P56" i="1" s="1"/>
  <c r="P92" i="1" s="1"/>
  <c r="Q40" i="1"/>
  <c r="Q56" i="1"/>
  <c r="Q92" i="1" s="1"/>
  <c r="R40" i="1"/>
  <c r="R56" i="1" s="1"/>
  <c r="R92" i="1" s="1"/>
  <c r="N40" i="1"/>
  <c r="N56" i="1" s="1"/>
  <c r="N92" i="1" s="1"/>
  <c r="D55" i="2"/>
  <c r="S92" i="1"/>
  <c r="S98" i="1"/>
  <c r="P70" i="1"/>
  <c r="P71" i="1" s="1"/>
  <c r="Q70" i="1"/>
  <c r="R70" i="1"/>
  <c r="R71" i="1" s="1"/>
  <c r="Q71" i="1"/>
  <c r="O70" i="1"/>
  <c r="O71" i="1" s="1"/>
  <c r="M70" i="1"/>
  <c r="D54" i="2"/>
  <c r="R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B98" i="1"/>
  <c r="D53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M40" i="1"/>
  <c r="M56" i="1" s="1"/>
  <c r="M92" i="1" s="1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L91" i="1"/>
  <c r="K91" i="1"/>
  <c r="J91" i="1"/>
  <c r="I91" i="1"/>
  <c r="H91" i="1"/>
  <c r="G91" i="1"/>
  <c r="F91" i="1"/>
  <c r="E91" i="1"/>
  <c r="D91" i="1"/>
  <c r="C91" i="1"/>
  <c r="B91" i="1"/>
  <c r="H87" i="1"/>
  <c r="G87" i="1"/>
  <c r="F87" i="1"/>
  <c r="E87" i="1"/>
  <c r="D87" i="1"/>
  <c r="C87" i="1"/>
  <c r="B87" i="1"/>
  <c r="F86" i="1"/>
  <c r="L82" i="1"/>
  <c r="K82" i="1"/>
  <c r="J82" i="1"/>
  <c r="H82" i="1"/>
  <c r="L80" i="1"/>
  <c r="K80" i="1"/>
  <c r="J80" i="1"/>
  <c r="H80" i="1"/>
  <c r="F80" i="1"/>
  <c r="E80" i="1"/>
  <c r="D80" i="1"/>
  <c r="C80" i="1"/>
  <c r="B80" i="1"/>
  <c r="L75" i="1"/>
  <c r="K75" i="1"/>
  <c r="J75" i="1"/>
  <c r="I75" i="1"/>
  <c r="H75" i="1"/>
  <c r="G75" i="1"/>
  <c r="F75" i="1"/>
  <c r="E75" i="1"/>
  <c r="D75" i="1"/>
  <c r="C75" i="1"/>
  <c r="B75" i="1"/>
  <c r="L71" i="1"/>
  <c r="K71" i="1"/>
  <c r="K76" i="1" s="1"/>
  <c r="J71" i="1"/>
  <c r="I64" i="1"/>
  <c r="H64" i="1"/>
  <c r="H71" i="1" s="1"/>
  <c r="G64" i="1"/>
  <c r="F64" i="1"/>
  <c r="F71" i="1"/>
  <c r="E64" i="1"/>
  <c r="E71" i="1" s="1"/>
  <c r="E76" i="1" s="1"/>
  <c r="D64" i="1"/>
  <c r="D71" i="1"/>
  <c r="D76" i="1" s="1"/>
  <c r="C64" i="1"/>
  <c r="C71" i="1" s="1"/>
  <c r="C76" i="1" s="1"/>
  <c r="B64" i="1"/>
  <c r="B71" i="1" s="1"/>
  <c r="I62" i="1"/>
  <c r="I82" i="1" s="1"/>
  <c r="I60" i="1"/>
  <c r="I71" i="1" s="1"/>
  <c r="G60" i="1"/>
  <c r="G71" i="1" s="1"/>
  <c r="G76" i="1" s="1"/>
  <c r="C53" i="1"/>
  <c r="C52" i="1"/>
  <c r="C40" i="1" s="1"/>
  <c r="B53" i="1"/>
  <c r="B52" i="1" s="1"/>
  <c r="B90" i="1" s="1"/>
  <c r="L52" i="1"/>
  <c r="L90" i="1"/>
  <c r="K52" i="1"/>
  <c r="K90" i="1" s="1"/>
  <c r="J52" i="1"/>
  <c r="J90" i="1"/>
  <c r="I52" i="1"/>
  <c r="I90" i="1" s="1"/>
  <c r="H52" i="1"/>
  <c r="H90" i="1" s="1"/>
  <c r="G52" i="1"/>
  <c r="G90" i="1" s="1"/>
  <c r="F52" i="1"/>
  <c r="F90" i="1" s="1"/>
  <c r="E52" i="1"/>
  <c r="E90" i="1" s="1"/>
  <c r="D52" i="1"/>
  <c r="D90" i="1"/>
  <c r="L42" i="1"/>
  <c r="L40" i="1" s="1"/>
  <c r="K42" i="1"/>
  <c r="K89" i="1" s="1"/>
  <c r="J42" i="1"/>
  <c r="J89" i="1"/>
  <c r="I42" i="1"/>
  <c r="I89" i="1" s="1"/>
  <c r="H42" i="1"/>
  <c r="H40" i="1" s="1"/>
  <c r="H56" i="1" s="1"/>
  <c r="H89" i="1"/>
  <c r="G42" i="1"/>
  <c r="G40" i="1" s="1"/>
  <c r="F42" i="1"/>
  <c r="F89" i="1" s="1"/>
  <c r="F88" i="1" s="1"/>
  <c r="E42" i="1"/>
  <c r="E40" i="1" s="1"/>
  <c r="D42" i="1"/>
  <c r="D40" i="1" s="1"/>
  <c r="C42" i="1"/>
  <c r="C89" i="1" s="1"/>
  <c r="B42" i="1"/>
  <c r="B89" i="1" s="1"/>
  <c r="G37" i="1"/>
  <c r="G82" i="1" s="1"/>
  <c r="F37" i="1"/>
  <c r="F82" i="1" s="1"/>
  <c r="E37" i="1"/>
  <c r="E82" i="1" s="1"/>
  <c r="D37" i="1"/>
  <c r="D82" i="1" s="1"/>
  <c r="C37" i="1"/>
  <c r="C82" i="1" s="1"/>
  <c r="B37" i="1"/>
  <c r="B82" i="1" s="1"/>
  <c r="L33" i="1"/>
  <c r="L81" i="1" s="1"/>
  <c r="K33" i="1"/>
  <c r="K81" i="1" s="1"/>
  <c r="J33" i="1"/>
  <c r="J81" i="1"/>
  <c r="I33" i="1"/>
  <c r="I81" i="1" s="1"/>
  <c r="H33" i="1"/>
  <c r="H81" i="1"/>
  <c r="G33" i="1"/>
  <c r="G81" i="1" s="1"/>
  <c r="F33" i="1"/>
  <c r="F81" i="1" s="1"/>
  <c r="E33" i="1"/>
  <c r="E81" i="1" s="1"/>
  <c r="D33" i="1"/>
  <c r="D81" i="1" s="1"/>
  <c r="C33" i="1"/>
  <c r="C81" i="1" s="1"/>
  <c r="B33" i="1"/>
  <c r="B81" i="1" s="1"/>
  <c r="L29" i="1"/>
  <c r="K29" i="1"/>
  <c r="J29" i="1"/>
  <c r="I29" i="1"/>
  <c r="I86" i="1" s="1"/>
  <c r="H29" i="1"/>
  <c r="H86" i="1" s="1"/>
  <c r="G29" i="1"/>
  <c r="G86" i="1"/>
  <c r="E29" i="1"/>
  <c r="E86" i="1" s="1"/>
  <c r="D29" i="1"/>
  <c r="D86" i="1" s="1"/>
  <c r="C29" i="1"/>
  <c r="C86" i="1" s="1"/>
  <c r="B29" i="1"/>
  <c r="B86" i="1" s="1"/>
  <c r="G26" i="1"/>
  <c r="G25" i="1" s="1"/>
  <c r="F26" i="1"/>
  <c r="F25" i="1"/>
  <c r="F85" i="1" s="1"/>
  <c r="F84" i="1" s="1"/>
  <c r="D26" i="1"/>
  <c r="D25" i="1" s="1"/>
  <c r="C26" i="1"/>
  <c r="C25" i="1" s="1"/>
  <c r="B26" i="1"/>
  <c r="B25" i="1"/>
  <c r="B24" i="1" s="1"/>
  <c r="B85" i="1"/>
  <c r="L25" i="1"/>
  <c r="K25" i="1"/>
  <c r="J25" i="1"/>
  <c r="J24" i="1" s="1"/>
  <c r="J84" i="1" s="1"/>
  <c r="I25" i="1"/>
  <c r="I24" i="1" s="1"/>
  <c r="H25" i="1"/>
  <c r="H85" i="1" s="1"/>
  <c r="H84" i="1" s="1"/>
  <c r="E25" i="1"/>
  <c r="L19" i="1"/>
  <c r="L83" i="1" s="1"/>
  <c r="K19" i="1"/>
  <c r="K83" i="1" s="1"/>
  <c r="J19" i="1"/>
  <c r="J83" i="1" s="1"/>
  <c r="I19" i="1"/>
  <c r="I83" i="1" s="1"/>
  <c r="H19" i="1"/>
  <c r="H83" i="1" s="1"/>
  <c r="G19" i="1"/>
  <c r="G83" i="1" s="1"/>
  <c r="F19" i="1"/>
  <c r="F83" i="1" s="1"/>
  <c r="E19" i="1"/>
  <c r="E83" i="1" s="1"/>
  <c r="D19" i="1"/>
  <c r="D83" i="1" s="1"/>
  <c r="C19" i="1"/>
  <c r="C83" i="1" s="1"/>
  <c r="B19" i="1"/>
  <c r="B83" i="1" s="1"/>
  <c r="L12" i="1"/>
  <c r="L79" i="1" s="1"/>
  <c r="K12" i="1"/>
  <c r="K79" i="1" s="1"/>
  <c r="J12" i="1"/>
  <c r="J79" i="1" s="1"/>
  <c r="I12" i="1"/>
  <c r="I79" i="1" s="1"/>
  <c r="H12" i="1"/>
  <c r="H79" i="1" s="1"/>
  <c r="G12" i="1"/>
  <c r="G79" i="1" s="1"/>
  <c r="F12" i="1"/>
  <c r="F79" i="1" s="1"/>
  <c r="E12" i="1"/>
  <c r="E79" i="1"/>
  <c r="D12" i="1"/>
  <c r="D79" i="1" s="1"/>
  <c r="C12" i="1"/>
  <c r="C79" i="1" s="1"/>
  <c r="B12" i="1"/>
  <c r="B79" i="1" s="1"/>
  <c r="L7" i="1"/>
  <c r="L78" i="1" s="1"/>
  <c r="K7" i="1"/>
  <c r="K78" i="1" s="1"/>
  <c r="J7" i="1"/>
  <c r="J78" i="1" s="1"/>
  <c r="I7" i="1"/>
  <c r="I78" i="1" s="1"/>
  <c r="H7" i="1"/>
  <c r="H78" i="1" s="1"/>
  <c r="G7" i="1"/>
  <c r="G78" i="1" s="1"/>
  <c r="F7" i="1"/>
  <c r="F78" i="1" s="1"/>
  <c r="E7" i="1"/>
  <c r="E78" i="1" s="1"/>
  <c r="D7" i="1"/>
  <c r="D78" i="1" s="1"/>
  <c r="C7" i="1"/>
  <c r="C78" i="1" s="1"/>
  <c r="B7" i="1"/>
  <c r="B78" i="1" s="1"/>
  <c r="F40" i="1"/>
  <c r="J40" i="1"/>
  <c r="G89" i="1"/>
  <c r="H24" i="1"/>
  <c r="G85" i="1" l="1"/>
  <c r="G84" i="1" s="1"/>
  <c r="G24" i="1"/>
  <c r="E24" i="1"/>
  <c r="I40" i="1"/>
  <c r="I56" i="1" s="1"/>
  <c r="G80" i="1"/>
  <c r="J76" i="1"/>
  <c r="I85" i="1"/>
  <c r="J56" i="1"/>
  <c r="L24" i="1"/>
  <c r="L84" i="1" s="1"/>
  <c r="K24" i="1"/>
  <c r="K84" i="1" s="1"/>
  <c r="E89" i="1"/>
  <c r="K88" i="1"/>
  <c r="K92" i="1" s="1"/>
  <c r="H76" i="1"/>
  <c r="I88" i="1"/>
  <c r="B84" i="1"/>
  <c r="F92" i="1"/>
  <c r="B76" i="1"/>
  <c r="J88" i="1"/>
  <c r="J92" i="1" s="1"/>
  <c r="E88" i="1"/>
  <c r="L76" i="1"/>
  <c r="I84" i="1"/>
  <c r="K40" i="1"/>
  <c r="K56" i="1" s="1"/>
  <c r="I76" i="1"/>
  <c r="G88" i="1"/>
  <c r="G92" i="1" s="1"/>
  <c r="F76" i="1"/>
  <c r="C90" i="1"/>
  <c r="C88" i="1" s="1"/>
  <c r="L89" i="1"/>
  <c r="L88" i="1" s="1"/>
  <c r="L92" i="1" s="1"/>
  <c r="H88" i="1"/>
  <c r="H92" i="1" s="1"/>
  <c r="C85" i="1"/>
  <c r="C84" i="1" s="1"/>
  <c r="C92" i="1" s="1"/>
  <c r="C24" i="1"/>
  <c r="C56" i="1" s="1"/>
  <c r="B88" i="1"/>
  <c r="B92" i="1" s="1"/>
  <c r="L56" i="1"/>
  <c r="D85" i="1"/>
  <c r="D84" i="1" s="1"/>
  <c r="D92" i="1" s="1"/>
  <c r="D24" i="1"/>
  <c r="D56" i="1" s="1"/>
  <c r="B40" i="1"/>
  <c r="B56" i="1" s="1"/>
  <c r="F24" i="1"/>
  <c r="F56" i="1" s="1"/>
  <c r="G56" i="1"/>
  <c r="D89" i="1"/>
  <c r="D88" i="1" s="1"/>
  <c r="E56" i="1"/>
  <c r="E85" i="1"/>
  <c r="E84" i="1" s="1"/>
  <c r="E92" i="1" s="1"/>
  <c r="I80" i="1"/>
  <c r="I92" i="1" s="1"/>
</calcChain>
</file>

<file path=xl/sharedStrings.xml><?xml version="1.0" encoding="utf-8"?>
<sst xmlns="http://schemas.openxmlformats.org/spreadsheetml/2006/main" count="863" uniqueCount="93">
  <si>
    <r>
      <t>SPAGNA/</t>
    </r>
    <r>
      <rPr>
        <b/>
        <i/>
        <sz val="10"/>
        <rFont val="Trebuchet MS"/>
        <family val="2"/>
      </rPr>
      <t>SPAIN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</si>
  <si>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</si>
  <si>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RENAULT</t>
  </si>
  <si>
    <t>CLIO</t>
  </si>
  <si>
    <t>-</t>
  </si>
  <si>
    <t>MEGANE</t>
  </si>
  <si>
    <t>MODUS</t>
  </si>
  <si>
    <t>FORD</t>
  </si>
  <si>
    <t>FIESTA</t>
  </si>
  <si>
    <t>FOCUS</t>
  </si>
  <si>
    <t>FOCUS C-MAX</t>
  </si>
  <si>
    <t>KA</t>
  </si>
  <si>
    <t>MAZDA-2</t>
  </si>
  <si>
    <t>GENERAL MOTORS</t>
  </si>
  <si>
    <t>OPEL CORSA</t>
  </si>
  <si>
    <t>OPEL TIGRA</t>
  </si>
  <si>
    <t>OPEL MERIVA</t>
  </si>
  <si>
    <t>PSA</t>
  </si>
  <si>
    <t>CITROEN</t>
  </si>
  <si>
    <t>XSARA &amp; XSARA PICASSO</t>
  </si>
  <si>
    <t>C4 PICASSO</t>
  </si>
  <si>
    <t>C3/C3 PLURIEL</t>
  </si>
  <si>
    <t xml:space="preserve">PEUGEOT </t>
  </si>
  <si>
    <t>MERCEDES</t>
  </si>
  <si>
    <t>n.d./n.a.</t>
  </si>
  <si>
    <t>V</t>
  </si>
  <si>
    <t>VIANO</t>
  </si>
  <si>
    <t>NISSAN</t>
  </si>
  <si>
    <t>TINO</t>
  </si>
  <si>
    <t>VW-SEAT</t>
  </si>
  <si>
    <t>AUDI</t>
  </si>
  <si>
    <t>SEAT</t>
  </si>
  <si>
    <t>AROSA</t>
  </si>
  <si>
    <t>ALTEA</t>
  </si>
  <si>
    <t>CORDOBA</t>
  </si>
  <si>
    <t>EXEO</t>
  </si>
  <si>
    <t>IBIZA</t>
  </si>
  <si>
    <t>LEON</t>
  </si>
  <si>
    <t>LEON II</t>
  </si>
  <si>
    <t>S-351</t>
  </si>
  <si>
    <t>TOLEDO</t>
  </si>
  <si>
    <t>VOLKSWAGEN</t>
  </si>
  <si>
    <t>POLO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</si>
  <si>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</si>
  <si>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 xml:space="preserve">TRUCKS </t>
    </r>
  </si>
  <si>
    <t>FASA-RENAULT</t>
  </si>
  <si>
    <t>IVECO-PEGASO</t>
  </si>
  <si>
    <t>OPEL</t>
  </si>
  <si>
    <t xml:space="preserve">       CITROEN</t>
  </si>
  <si>
    <t>…</t>
  </si>
  <si>
    <t xml:space="preserve">       PEUGEOT</t>
  </si>
  <si>
    <t>RENAULT V.I.</t>
  </si>
  <si>
    <t>SUZUKI-SANTANA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</si>
  <si>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</t>
    </r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</si>
  <si>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</si>
  <si>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RENAULT  V.I.</t>
  </si>
  <si>
    <t>SEAT-VOLKWAGEN</t>
  </si>
  <si>
    <t xml:space="preserve">       SEAT</t>
  </si>
  <si>
    <t xml:space="preserve">       VOLKSWAGEN</t>
  </si>
  <si>
    <t>SUZUKI</t>
  </si>
  <si>
    <t>Fonte: ANFAC/Sernauto</t>
  </si>
  <si>
    <t>Fonte: ANFAC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</si>
  <si>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</si>
  <si>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</si>
  <si>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</si>
  <si>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</si>
  <si>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</si>
  <si>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</si>
  <si>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</si>
  <si>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</si>
  <si>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t>PRODUCTION (000's)</t>
  </si>
  <si>
    <t>PRODUZIONE (migliaia di autoveicoli)</t>
  </si>
  <si>
    <t>2011*</t>
  </si>
  <si>
    <t>2012*</t>
  </si>
  <si>
    <t>2013*</t>
  </si>
  <si>
    <t>2014*</t>
  </si>
  <si>
    <t>2015*</t>
  </si>
  <si>
    <t xml:space="preserve">Altro 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</si>
  <si>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</si>
  <si>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r>
      <t>Dettaglio per peso autocarri e bus/</t>
    </r>
    <r>
      <rPr>
        <sz val="9"/>
        <rFont val="Trebuchet MS"/>
        <family val="2"/>
      </rPr>
      <t xml:space="preserve"> </t>
    </r>
    <r>
      <rPr>
        <i/>
        <sz val="9"/>
        <rFont val="Trebuchet MS"/>
        <family val="2"/>
      </rPr>
      <t>Detail for GVW of trucks and buses</t>
    </r>
  </si>
  <si>
    <t>VLC / LCV &lt;=3500 kg</t>
  </si>
  <si>
    <t>Autocarri / Trucks &gt;3500 kg</t>
  </si>
  <si>
    <t>Autobus/Buses &gt;3500kg</t>
  </si>
  <si>
    <t>Fonte: OICA</t>
  </si>
  <si>
    <t>Dal 2011 dettaglio per marca non disponibile / Detail by make not available from 2011</t>
  </si>
  <si>
    <r>
      <t xml:space="preserve">TOTALE V.I. / </t>
    </r>
    <r>
      <rPr>
        <b/>
        <i/>
        <sz val="9"/>
        <rFont val="Trebuchet MS"/>
        <family val="2"/>
      </rPr>
      <t>CV TOTAL</t>
    </r>
  </si>
  <si>
    <t>TOTALE/TOTAL</t>
  </si>
  <si>
    <t>2016*</t>
  </si>
  <si>
    <t>(per differenza con il totale)</t>
  </si>
  <si>
    <t>2017*</t>
  </si>
  <si>
    <t>* Il dettaglio non coincide con i totali autovetture/ The total of cars does not coincide</t>
  </si>
  <si>
    <t>2018*</t>
  </si>
  <si>
    <t>2019*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</si>
</sst>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0_ ;[Red]\-#,##0\ "/>
    <numFmt numFmtId="166" formatCode="#,###,##0"/>
    <numFmt numFmtId="167" formatCode="_-* #,##0.00\ _F_-;\-* #,##0.00\ _F_-;_-* &quot;-&quot;??\ _F_-;_-@_-"/>
    <numFmt numFmtId="168" formatCode="#,##0.0_);\(#,##0.0\)"/>
    <numFmt numFmtId="169" formatCode="#,##0.0"/>
  </numFmts>
  <fonts count="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b/>
      <i/>
      <sz val="9"/>
      <name val="Trebuchet MS"/>
      <family val="2"/>
    </font>
    <font>
      <b/>
      <sz val="11"/>
      <color indexed="8"/>
      <name val="Calibri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i/>
      <sz val="11"/>
      <color indexed="8"/>
      <name val="Calibri"/>
      <family val="2"/>
    </font>
    <font>
      <sz val="9"/>
      <color theme="1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2">
    <xf numFmtId="0" fontId="0" fillId="0" borderId="0"/>
    <xf numFmtId="166" fontId="12" fillId="2" borderId="0" applyNumberFormat="0" applyBorder="0">
      <alignment horizontal="right"/>
      <protection locked="0"/>
    </xf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5" fillId="0" borderId="0"/>
    <xf numFmtId="0" fontId="2" fillId="0" borderId="0"/>
    <xf numFmtId="0" fontId="14" fillId="0" borderId="0"/>
    <xf numFmtId="0" fontId="13" fillId="0" borderId="0"/>
    <xf numFmtId="0" fontId="13" fillId="0" borderId="0"/>
    <xf numFmtId="166" fontId="12" fillId="2" borderId="0" applyNumberFormat="0" applyBorder="0">
      <alignment horizontal="left"/>
      <protection locked="0"/>
    </xf>
  </cellStyleXfs>
  <cellXfs count="122">
    <xf numFmtId="0" fontId="0" fillId="0" borderId="0" xfId="0"/>
    <xf numFmtId="0" fontId="3" fillId="0" borderId="0" xfId="7" applyFont="1"/>
    <xf numFmtId="0" fontId="5" fillId="0" borderId="0" xfId="7" applyFont="1"/>
    <xf numFmtId="0" fontId="8" fillId="0" borderId="0" xfId="7" applyFont="1"/>
    <xf numFmtId="0" fontId="3" fillId="3" borderId="1" xfId="7" applyFont="1" applyFill="1" applyBorder="1"/>
    <xf numFmtId="0" fontId="7" fillId="3" borderId="1" xfId="7" applyFont="1" applyFill="1" applyBorder="1" applyAlignment="1">
      <alignment horizontal="right"/>
    </xf>
    <xf numFmtId="0" fontId="7" fillId="3" borderId="1" xfId="7" applyFont="1" applyFill="1" applyBorder="1"/>
    <xf numFmtId="0" fontId="7" fillId="0" borderId="2" xfId="7" applyFont="1" applyBorder="1"/>
    <xf numFmtId="41" fontId="7" fillId="0" borderId="2" xfId="2" applyNumberFormat="1" applyFont="1" applyBorder="1" applyAlignment="1">
      <alignment horizontal="right"/>
    </xf>
    <xf numFmtId="41" fontId="7" fillId="0" borderId="2" xfId="2" applyFont="1" applyBorder="1" applyAlignment="1">
      <alignment horizontal="right"/>
    </xf>
    <xf numFmtId="164" fontId="7" fillId="0" borderId="2" xfId="2" applyNumberFormat="1" applyFont="1" applyBorder="1" applyAlignment="1">
      <alignment horizontal="right"/>
    </xf>
    <xf numFmtId="164" fontId="7" fillId="3" borderId="2" xfId="2" applyNumberFormat="1" applyFont="1" applyFill="1" applyBorder="1" applyAlignment="1">
      <alignment horizontal="right"/>
    </xf>
    <xf numFmtId="0" fontId="8" fillId="0" borderId="2" xfId="7" applyFont="1" applyBorder="1"/>
    <xf numFmtId="41" fontId="8" fillId="0" borderId="2" xfId="2" applyNumberFormat="1" applyFont="1" applyBorder="1" applyAlignment="1">
      <alignment horizontal="right"/>
    </xf>
    <xf numFmtId="41" fontId="8" fillId="0" borderId="2" xfId="7" applyNumberFormat="1" applyFont="1" applyBorder="1"/>
    <xf numFmtId="41" fontId="8" fillId="0" borderId="2" xfId="2" applyFont="1" applyBorder="1"/>
    <xf numFmtId="41" fontId="8" fillId="0" borderId="2" xfId="2" applyFont="1" applyBorder="1" applyAlignment="1">
      <alignment horizontal="right"/>
    </xf>
    <xf numFmtId="164" fontId="8" fillId="0" borderId="2" xfId="7" applyNumberFormat="1" applyFont="1" applyBorder="1"/>
    <xf numFmtId="164" fontId="8" fillId="0" borderId="2" xfId="7" applyNumberFormat="1" applyFont="1" applyBorder="1" applyAlignment="1">
      <alignment horizontal="right"/>
    </xf>
    <xf numFmtId="164" fontId="8" fillId="3" borderId="2" xfId="7" applyNumberFormat="1" applyFont="1" applyFill="1" applyBorder="1" applyAlignment="1">
      <alignment horizontal="right"/>
    </xf>
    <xf numFmtId="0" fontId="7" fillId="0" borderId="0" xfId="7" applyFont="1"/>
    <xf numFmtId="41" fontId="8" fillId="0" borderId="2" xfId="7" applyNumberFormat="1" applyFont="1" applyBorder="1" applyAlignment="1">
      <alignment horizontal="right"/>
    </xf>
    <xf numFmtId="41" fontId="8" fillId="3" borderId="2" xfId="2" applyNumberFormat="1" applyFont="1" applyFill="1" applyBorder="1" applyAlignment="1">
      <alignment horizontal="right"/>
    </xf>
    <xf numFmtId="0" fontId="9" fillId="0" borderId="2" xfId="7" applyFont="1" applyBorder="1"/>
    <xf numFmtId="41" fontId="9" fillId="0" borderId="2" xfId="2" applyNumberFormat="1" applyFont="1" applyBorder="1" applyAlignment="1">
      <alignment horizontal="right"/>
    </xf>
    <xf numFmtId="41" fontId="9" fillId="0" borderId="2" xfId="2" applyFont="1" applyBorder="1" applyAlignment="1">
      <alignment horizontal="right"/>
    </xf>
    <xf numFmtId="164" fontId="9" fillId="0" borderId="2" xfId="2" applyNumberFormat="1" applyFont="1" applyBorder="1" applyAlignment="1">
      <alignment horizontal="right"/>
    </xf>
    <xf numFmtId="164" fontId="9" fillId="3" borderId="2" xfId="2" applyNumberFormat="1" applyFont="1" applyFill="1" applyBorder="1" applyAlignment="1">
      <alignment horizontal="right"/>
    </xf>
    <xf numFmtId="0" fontId="8" fillId="0" borderId="2" xfId="7" applyFont="1" applyBorder="1" applyAlignment="1">
      <alignment horizontal="left"/>
    </xf>
    <xf numFmtId="41" fontId="7" fillId="3" borderId="2" xfId="2" applyNumberFormat="1" applyFont="1" applyFill="1" applyBorder="1" applyAlignment="1">
      <alignment horizontal="right"/>
    </xf>
    <xf numFmtId="41" fontId="8" fillId="3" borderId="2" xfId="7" applyNumberFormat="1" applyFont="1" applyFill="1" applyBorder="1" applyAlignment="1">
      <alignment horizontal="right"/>
    </xf>
    <xf numFmtId="41" fontId="8" fillId="0" borderId="2" xfId="2" applyFont="1" applyBorder="1" applyAlignment="1"/>
    <xf numFmtId="41" fontId="9" fillId="0" borderId="2" xfId="2" applyFont="1" applyBorder="1" applyAlignment="1"/>
    <xf numFmtId="164" fontId="9" fillId="0" borderId="2" xfId="2" applyNumberFormat="1" applyFont="1" applyBorder="1" applyAlignment="1"/>
    <xf numFmtId="0" fontId="7" fillId="4" borderId="3" xfId="7" applyFont="1" applyFill="1" applyBorder="1"/>
    <xf numFmtId="41" fontId="7" fillId="4" borderId="3" xfId="2" applyNumberFormat="1" applyFont="1" applyFill="1" applyBorder="1" applyAlignment="1">
      <alignment horizontal="right"/>
    </xf>
    <xf numFmtId="41" fontId="7" fillId="4" borderId="3" xfId="2" applyFont="1" applyFill="1" applyBorder="1" applyAlignment="1">
      <alignment horizontal="right"/>
    </xf>
    <xf numFmtId="0" fontId="3" fillId="0" borderId="2" xfId="7" applyFont="1" applyBorder="1"/>
    <xf numFmtId="3" fontId="8" fillId="0" borderId="2" xfId="7" applyNumberFormat="1" applyFont="1" applyBorder="1"/>
    <xf numFmtId="0" fontId="8" fillId="3" borderId="2" xfId="7" applyFont="1" applyFill="1" applyBorder="1"/>
    <xf numFmtId="0" fontId="8" fillId="3" borderId="2" xfId="7" applyFont="1" applyFill="1" applyBorder="1" applyAlignment="1">
      <alignment horizontal="left"/>
    </xf>
    <xf numFmtId="41" fontId="8" fillId="3" borderId="2" xfId="2" applyFont="1" applyFill="1" applyBorder="1"/>
    <xf numFmtId="41" fontId="8" fillId="3" borderId="2" xfId="2" applyFont="1" applyFill="1" applyBorder="1" applyAlignment="1">
      <alignment horizontal="right"/>
    </xf>
    <xf numFmtId="164" fontId="8" fillId="3" borderId="2" xfId="7" applyNumberFormat="1" applyFont="1" applyFill="1" applyBorder="1"/>
    <xf numFmtId="165" fontId="8" fillId="3" borderId="2" xfId="7" applyNumberFormat="1" applyFont="1" applyFill="1" applyBorder="1"/>
    <xf numFmtId="0" fontId="11" fillId="3" borderId="2" xfId="7" applyFont="1" applyFill="1" applyBorder="1" applyAlignment="1">
      <alignment horizontal="left"/>
    </xf>
    <xf numFmtId="41" fontId="11" fillId="3" borderId="2" xfId="2" applyFont="1" applyFill="1" applyBorder="1"/>
    <xf numFmtId="41" fontId="11" fillId="3" borderId="2" xfId="2" applyFont="1" applyFill="1" applyBorder="1" applyAlignment="1">
      <alignment horizontal="right"/>
    </xf>
    <xf numFmtId="0" fontId="7" fillId="4" borderId="3" xfId="7" applyFont="1" applyFill="1" applyBorder="1" applyAlignment="1">
      <alignment horizontal="left" vertical="center"/>
    </xf>
    <xf numFmtId="41" fontId="7" fillId="4" borderId="3" xfId="2" applyFont="1" applyFill="1" applyBorder="1"/>
    <xf numFmtId="0" fontId="11" fillId="0" borderId="2" xfId="7" applyFont="1" applyBorder="1" applyAlignment="1">
      <alignment horizontal="left"/>
    </xf>
    <xf numFmtId="41" fontId="11" fillId="0" borderId="2" xfId="2" applyFont="1" applyBorder="1"/>
    <xf numFmtId="41" fontId="11" fillId="0" borderId="2" xfId="2" applyFont="1" applyBorder="1" applyAlignment="1">
      <alignment horizontal="right"/>
    </xf>
    <xf numFmtId="0" fontId="11" fillId="0" borderId="0" xfId="7" applyFont="1" applyAlignment="1">
      <alignment horizontal="right"/>
    </xf>
    <xf numFmtId="0" fontId="3" fillId="0" borderId="0" xfId="7" applyFont="1" applyAlignment="1">
      <alignment horizontal="left"/>
    </xf>
    <xf numFmtId="0" fontId="6" fillId="0" borderId="0" xfId="7" applyFont="1" applyAlignment="1">
      <alignment horizontal="left"/>
    </xf>
    <xf numFmtId="0" fontId="5" fillId="0" borderId="0" xfId="7" applyFont="1" applyAlignment="1">
      <alignment horizontal="left"/>
    </xf>
    <xf numFmtId="0" fontId="8" fillId="0" borderId="0" xfId="7" applyFont="1" applyAlignment="1">
      <alignment horizontal="left"/>
    </xf>
    <xf numFmtId="168" fontId="8" fillId="0" borderId="2" xfId="7" applyNumberFormat="1" applyFont="1" applyBorder="1" applyProtection="1"/>
    <xf numFmtId="168" fontId="8" fillId="0" borderId="2" xfId="7" applyNumberFormat="1" applyFont="1" applyBorder="1" applyAlignment="1" applyProtection="1">
      <alignment horizontal="right"/>
    </xf>
    <xf numFmtId="168" fontId="8" fillId="0" borderId="5" xfId="7" applyNumberFormat="1" applyFont="1" applyBorder="1" applyProtection="1"/>
    <xf numFmtId="168" fontId="8" fillId="0" borderId="6" xfId="7" applyNumberFormat="1" applyFont="1" applyBorder="1" applyProtection="1"/>
    <xf numFmtId="0" fontId="7" fillId="5" borderId="3" xfId="7" applyFont="1" applyFill="1" applyBorder="1" applyAlignment="1">
      <alignment horizontal="left"/>
    </xf>
    <xf numFmtId="0" fontId="7" fillId="5" borderId="3" xfId="7" applyFont="1" applyFill="1" applyBorder="1" applyAlignment="1">
      <alignment horizontal="right"/>
    </xf>
    <xf numFmtId="0" fontId="7" fillId="5" borderId="3" xfId="7" applyFont="1" applyFill="1" applyBorder="1"/>
    <xf numFmtId="0" fontId="7" fillId="5" borderId="1" xfId="7" applyFont="1" applyFill="1" applyBorder="1" applyAlignment="1">
      <alignment horizontal="right"/>
    </xf>
    <xf numFmtId="0" fontId="9" fillId="5" borderId="6" xfId="7" applyFont="1" applyFill="1" applyBorder="1" applyAlignment="1">
      <alignment horizontal="right"/>
    </xf>
    <xf numFmtId="41" fontId="7" fillId="3" borderId="0" xfId="2" applyFont="1" applyFill="1" applyBorder="1"/>
    <xf numFmtId="0" fontId="11" fillId="3" borderId="0" xfId="7" applyFont="1" applyFill="1" applyAlignment="1">
      <alignment horizontal="right"/>
    </xf>
    <xf numFmtId="0" fontId="8" fillId="3" borderId="0" xfId="7" applyFont="1" applyFill="1"/>
    <xf numFmtId="0" fontId="16" fillId="0" borderId="0" xfId="7" applyFont="1"/>
    <xf numFmtId="41" fontId="8" fillId="0" borderId="0" xfId="7" applyNumberFormat="1" applyFont="1"/>
    <xf numFmtId="169" fontId="8" fillId="0" borderId="0" xfId="7" applyNumberFormat="1" applyFont="1"/>
    <xf numFmtId="4" fontId="8" fillId="0" borderId="0" xfId="7" applyNumberFormat="1" applyFont="1"/>
    <xf numFmtId="0" fontId="19" fillId="0" borderId="0" xfId="7" applyFont="1"/>
    <xf numFmtId="0" fontId="9" fillId="0" borderId="3" xfId="7" applyFont="1" applyFill="1" applyBorder="1" applyAlignment="1">
      <alignment horizontal="left" indent="3"/>
    </xf>
    <xf numFmtId="3" fontId="11" fillId="0" borderId="0" xfId="7" applyNumberFormat="1" applyFont="1" applyAlignment="1">
      <alignment horizontal="right"/>
    </xf>
    <xf numFmtId="165" fontId="8" fillId="0" borderId="0" xfId="7" applyNumberFormat="1" applyFont="1"/>
    <xf numFmtId="164" fontId="11" fillId="0" borderId="3" xfId="7" applyNumberFormat="1" applyFont="1" applyFill="1" applyBorder="1"/>
    <xf numFmtId="164" fontId="9" fillId="0" borderId="3" xfId="7" applyNumberFormat="1" applyFont="1" applyFill="1" applyBorder="1"/>
    <xf numFmtId="41" fontId="11" fillId="0" borderId="3" xfId="7" applyNumberFormat="1" applyFont="1" applyFill="1" applyBorder="1"/>
    <xf numFmtId="41" fontId="11" fillId="0" borderId="3" xfId="7" applyNumberFormat="1" applyFont="1" applyFill="1" applyBorder="1" applyAlignment="1">
      <alignment wrapText="1"/>
    </xf>
    <xf numFmtId="0" fontId="10" fillId="6" borderId="2" xfId="0" applyFont="1" applyFill="1" applyBorder="1" applyAlignment="1">
      <alignment vertical="center" wrapText="1"/>
    </xf>
    <xf numFmtId="0" fontId="7" fillId="0" borderId="2" xfId="7" applyFont="1" applyFill="1" applyBorder="1" applyAlignment="1">
      <alignment vertical="center"/>
    </xf>
    <xf numFmtId="164" fontId="7" fillId="0" borderId="2" xfId="2" applyNumberFormat="1" applyFont="1" applyFill="1" applyBorder="1" applyAlignment="1">
      <alignment horizontal="right"/>
    </xf>
    <xf numFmtId="0" fontId="10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165" fontId="8" fillId="0" borderId="2" xfId="7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3" fontId="7" fillId="0" borderId="2" xfId="7" applyNumberFormat="1" applyFont="1" applyFill="1" applyBorder="1" applyAlignment="1">
      <alignment vertical="center"/>
    </xf>
    <xf numFmtId="3" fontId="7" fillId="0" borderId="2" xfId="2" applyNumberFormat="1" applyFont="1" applyFill="1" applyBorder="1" applyAlignment="1">
      <alignment horizontal="right"/>
    </xf>
    <xf numFmtId="3" fontId="1" fillId="0" borderId="2" xfId="0" applyNumberFormat="1" applyFont="1" applyFill="1" applyBorder="1" applyAlignment="1">
      <alignment vertical="center" wrapText="1"/>
    </xf>
    <xf numFmtId="3" fontId="8" fillId="0" borderId="2" xfId="7" applyNumberFormat="1" applyFont="1" applyFill="1" applyBorder="1" applyAlignment="1">
      <alignment horizontal="right" vertical="center" wrapText="1"/>
    </xf>
    <xf numFmtId="3" fontId="8" fillId="0" borderId="2" xfId="2" applyNumberFormat="1" applyFont="1" applyFill="1" applyBorder="1" applyAlignment="1">
      <alignment horizontal="right"/>
    </xf>
    <xf numFmtId="3" fontId="18" fillId="0" borderId="2" xfId="0" applyNumberFormat="1" applyFont="1" applyFill="1" applyBorder="1" applyAlignment="1">
      <alignment vertical="center" wrapText="1"/>
    </xf>
    <xf numFmtId="168" fontId="8" fillId="0" borderId="1" xfId="7" applyNumberFormat="1" applyFont="1" applyBorder="1" applyProtection="1"/>
    <xf numFmtId="168" fontId="8" fillId="0" borderId="7" xfId="7" applyNumberFormat="1" applyFont="1" applyBorder="1" applyProtection="1"/>
    <xf numFmtId="168" fontId="8" fillId="0" borderId="5" xfId="7" applyNumberFormat="1" applyFont="1" applyBorder="1" applyAlignment="1" applyProtection="1">
      <alignment horizontal="right"/>
    </xf>
    <xf numFmtId="0" fontId="8" fillId="0" borderId="2" xfId="7" applyFont="1" applyFill="1" applyBorder="1"/>
    <xf numFmtId="3" fontId="8" fillId="0" borderId="2" xfId="7" applyNumberFormat="1" applyFont="1" applyFill="1" applyBorder="1"/>
    <xf numFmtId="41" fontId="8" fillId="0" borderId="2" xfId="2" applyFont="1" applyFill="1" applyBorder="1"/>
    <xf numFmtId="41" fontId="8" fillId="0" borderId="2" xfId="2" applyFont="1" applyFill="1" applyBorder="1" applyAlignment="1">
      <alignment horizontal="right"/>
    </xf>
    <xf numFmtId="164" fontId="8" fillId="0" borderId="2" xfId="2" applyNumberFormat="1" applyFont="1" applyFill="1" applyBorder="1"/>
    <xf numFmtId="164" fontId="8" fillId="0" borderId="2" xfId="7" applyNumberFormat="1" applyFont="1" applyFill="1" applyBorder="1"/>
    <xf numFmtId="165" fontId="8" fillId="0" borderId="2" xfId="7" applyNumberFormat="1" applyFont="1" applyFill="1" applyBorder="1"/>
    <xf numFmtId="3" fontId="8" fillId="0" borderId="2" xfId="7" quotePrefix="1" applyNumberFormat="1" applyFont="1" applyFill="1" applyBorder="1" applyAlignment="1">
      <alignment horizontal="right" vertical="center" wrapText="1"/>
    </xf>
    <xf numFmtId="165" fontId="8" fillId="0" borderId="2" xfId="7" applyNumberFormat="1" applyFont="1" applyFill="1" applyBorder="1" applyAlignment="1">
      <alignment horizontal="right"/>
    </xf>
    <xf numFmtId="41" fontId="8" fillId="0" borderId="2" xfId="2" applyNumberFormat="1" applyFont="1" applyFill="1" applyBorder="1" applyAlignment="1">
      <alignment horizontal="right"/>
    </xf>
    <xf numFmtId="164" fontId="8" fillId="0" borderId="2" xfId="2" applyNumberFormat="1" applyFont="1" applyFill="1" applyBorder="1" applyAlignment="1">
      <alignment horizontal="right"/>
    </xf>
    <xf numFmtId="41" fontId="11" fillId="0" borderId="2" xfId="2" applyFont="1" applyFill="1" applyBorder="1"/>
    <xf numFmtId="41" fontId="11" fillId="0" borderId="2" xfId="2" applyFont="1" applyFill="1" applyBorder="1" applyAlignment="1">
      <alignment horizontal="right"/>
    </xf>
    <xf numFmtId="164" fontId="11" fillId="0" borderId="2" xfId="2" applyNumberFormat="1" applyFont="1" applyFill="1" applyBorder="1"/>
    <xf numFmtId="164" fontId="11" fillId="0" borderId="2" xfId="7" applyNumberFormat="1" applyFont="1" applyFill="1" applyBorder="1"/>
    <xf numFmtId="164" fontId="11" fillId="0" borderId="2" xfId="2" applyNumberFormat="1" applyFont="1" applyFill="1" applyBorder="1" applyAlignment="1">
      <alignment horizontal="right"/>
    </xf>
    <xf numFmtId="164" fontId="11" fillId="0" borderId="2" xfId="7" applyNumberFormat="1" applyFont="1" applyFill="1" applyBorder="1" applyAlignment="1">
      <alignment horizontal="right"/>
    </xf>
    <xf numFmtId="0" fontId="7" fillId="5" borderId="1" xfId="7" applyFont="1" applyFill="1" applyBorder="1" applyAlignment="1">
      <alignment horizontal="center" vertical="center"/>
    </xf>
    <xf numFmtId="0" fontId="7" fillId="5" borderId="6" xfId="7" applyFont="1" applyFill="1" applyBorder="1" applyAlignment="1">
      <alignment horizontal="center" vertical="center"/>
    </xf>
    <xf numFmtId="0" fontId="11" fillId="0" borderId="8" xfId="7" applyFont="1" applyBorder="1" applyAlignment="1">
      <alignment horizontal="center"/>
    </xf>
    <xf numFmtId="0" fontId="11" fillId="0" borderId="4" xfId="7" applyFont="1" applyBorder="1" applyAlignment="1">
      <alignment horizontal="center"/>
    </xf>
    <xf numFmtId="0" fontId="11" fillId="0" borderId="2" xfId="7" applyFont="1" applyBorder="1" applyAlignment="1">
      <alignment horizontal="center"/>
    </xf>
    <xf numFmtId="0" fontId="11" fillId="0" borderId="6" xfId="7" applyFont="1" applyBorder="1" applyAlignment="1">
      <alignment horizontal="center"/>
    </xf>
  </cellXfs>
  <cellStyles count="12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Titre lignes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ysClr val="windowText" lastClr="000000"/>
                </a:solidFill>
                <a:latin typeface="Trebuchet MS"/>
              </a:rPr>
              <a:t>SPAGNA - Produzione Autoveicoli - Trend 1970-2019, (.000 di unità)</a:t>
            </a:r>
          </a:p>
          <a:p>
            <a:pPr algn="l"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ysClr val="windowText" lastClr="000000"/>
                </a:solidFill>
                <a:latin typeface="Trebuchet MS"/>
              </a:rPr>
              <a:t>ANFIA su dati ANFAC</a:t>
            </a:r>
          </a:p>
        </c:rich>
      </c:tx>
      <c:layout>
        <c:manualLayout>
          <c:xMode val="edge"/>
          <c:yMode val="edge"/>
          <c:x val="1.5745495667107076E-2"/>
          <c:y val="2.0813433735300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071549363065734E-2"/>
          <c:y val="0.19462205541507921"/>
          <c:w val="0.86383039665843797"/>
          <c:h val="0.69199457259158759"/>
        </c:manualLayout>
      </c:layout>
      <c:areaChart>
        <c:grouping val="standard"/>
        <c:varyColors val="0"/>
        <c:ser>
          <c:idx val="1"/>
          <c:order val="0"/>
          <c:spPr>
            <a:solidFill>
              <a:schemeClr val="accent1"/>
            </a:solidFill>
          </c:spPr>
          <c:cat>
            <c:numRef>
              <c:f>'Trend anni'!$A$8:$A$57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'Trend anni'!$D$8:$D$57</c:f>
              <c:numCache>
                <c:formatCode>#,##0.0_);\(#,##0.0\)</c:formatCode>
                <c:ptCount val="50"/>
                <c:pt idx="0">
                  <c:v>539.13199999999995</c:v>
                </c:pt>
                <c:pt idx="1">
                  <c:v>532.35799999999995</c:v>
                </c:pt>
                <c:pt idx="2">
                  <c:v>695.21699999999998</c:v>
                </c:pt>
                <c:pt idx="3">
                  <c:v>822.02</c:v>
                </c:pt>
                <c:pt idx="4">
                  <c:v>837.41399999999999</c:v>
                </c:pt>
                <c:pt idx="5">
                  <c:v>814.16399999999999</c:v>
                </c:pt>
                <c:pt idx="6">
                  <c:v>866.24</c:v>
                </c:pt>
                <c:pt idx="7">
                  <c:v>1129.7</c:v>
                </c:pt>
                <c:pt idx="8">
                  <c:v>1143.8309999999999</c:v>
                </c:pt>
                <c:pt idx="9">
                  <c:v>1122.9179999999999</c:v>
                </c:pt>
                <c:pt idx="10">
                  <c:v>1181.6590000000001</c:v>
                </c:pt>
                <c:pt idx="11">
                  <c:v>987.47400000000005</c:v>
                </c:pt>
                <c:pt idx="12">
                  <c:v>1069.5070000000001</c:v>
                </c:pt>
                <c:pt idx="13">
                  <c:v>1288.721</c:v>
                </c:pt>
                <c:pt idx="14">
                  <c:v>1308.769</c:v>
                </c:pt>
                <c:pt idx="15">
                  <c:v>1417.395</c:v>
                </c:pt>
                <c:pt idx="16">
                  <c:v>1532.6229999999998</c:v>
                </c:pt>
                <c:pt idx="17">
                  <c:v>1704.473</c:v>
                </c:pt>
                <c:pt idx="18">
                  <c:v>1866.4640000000002</c:v>
                </c:pt>
                <c:pt idx="19">
                  <c:v>2045.557</c:v>
                </c:pt>
                <c:pt idx="20">
                  <c:v>2053.35</c:v>
                </c:pt>
                <c:pt idx="21">
                  <c:v>2081.7109999999998</c:v>
                </c:pt>
                <c:pt idx="22">
                  <c:v>2121.8870000000002</c:v>
                </c:pt>
                <c:pt idx="23">
                  <c:v>1767.64</c:v>
                </c:pt>
                <c:pt idx="24">
                  <c:v>2142.2619999999997</c:v>
                </c:pt>
                <c:pt idx="25">
                  <c:v>2333.7869999999998</c:v>
                </c:pt>
                <c:pt idx="26">
                  <c:v>2412.3089999999997</c:v>
                </c:pt>
                <c:pt idx="27">
                  <c:v>2562.0770000000002</c:v>
                </c:pt>
                <c:pt idx="28">
                  <c:v>2826.0419999999999</c:v>
                </c:pt>
                <c:pt idx="29">
                  <c:v>2852.3890000000001</c:v>
                </c:pt>
                <c:pt idx="30">
                  <c:v>3032.8739999999998</c:v>
                </c:pt>
                <c:pt idx="31">
                  <c:v>2849.8879999999999</c:v>
                </c:pt>
                <c:pt idx="32">
                  <c:v>2855.239</c:v>
                </c:pt>
                <c:pt idx="33">
                  <c:v>3029.826</c:v>
                </c:pt>
                <c:pt idx="34">
                  <c:v>3012.174</c:v>
                </c:pt>
                <c:pt idx="35">
                  <c:v>2752.5</c:v>
                </c:pt>
                <c:pt idx="36">
                  <c:v>2777.4350000000004</c:v>
                </c:pt>
                <c:pt idx="37">
                  <c:v>2889.7030000000004</c:v>
                </c:pt>
                <c:pt idx="38">
                  <c:v>2541.6440000000002</c:v>
                </c:pt>
                <c:pt idx="39">
                  <c:v>2170.078</c:v>
                </c:pt>
                <c:pt idx="40">
                  <c:v>2387.9</c:v>
                </c:pt>
                <c:pt idx="41">
                  <c:v>2373.3289999999997</c:v>
                </c:pt>
                <c:pt idx="42">
                  <c:v>1979.1790000000001</c:v>
                </c:pt>
                <c:pt idx="43">
                  <c:v>2163.3379999999997</c:v>
                </c:pt>
                <c:pt idx="44">
                  <c:v>2402.9780000000001</c:v>
                </c:pt>
                <c:pt idx="45">
                  <c:v>2733.201</c:v>
                </c:pt>
                <c:pt idx="46">
                  <c:v>2885.922</c:v>
                </c:pt>
                <c:pt idx="47">
                  <c:v>2848.3</c:v>
                </c:pt>
                <c:pt idx="48">
                  <c:v>2819.5650000000001</c:v>
                </c:pt>
                <c:pt idx="49">
                  <c:v>2822.3599999999997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14-45ED-8457-D9B3837EE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304741392"/>
        <c:axId val="1"/>
      </c:areaChart>
      <c:catAx>
        <c:axId val="30474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Tahoma"/>
                <a:cs typeface="Tahoma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304741392"/>
        <c:crosses val="autoZero"/>
        <c:crossBetween val="midCat"/>
        <c:majorUnit val="500"/>
      </c:valAx>
      <c:spPr>
        <a:ln>
          <a:solidFill>
            <a:schemeClr val="tx2"/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1" workbookViewId="0"/>
  </sheetViews>
  <pageMargins left="0.70866141732283472" right="0.70866141732283472" top="0.74803149606299213" bottom="0.98425196850393704" header="0.31496062992125984" footer="0.31496062992125984"/>
  <pageSetup paperSize="9" orientation="landscape" r:id="rId1"/>
  <headerFooter>
    <oddFooter>&amp;L&amp;"Trebuchet MS,Grassetto"&amp;10Statistiche estere - PRODUZIONE 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61524</xdr:rowOff>
    </xdr:from>
    <xdr:to>
      <xdr:col>0</xdr:col>
      <xdr:colOff>1130300</xdr:colOff>
      <xdr:row>3</xdr:row>
      <xdr:rowOff>103301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854F93D5-882D-4A4A-A83B-94EF5DAD9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" y="61524"/>
          <a:ext cx="838200" cy="5370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0</xdr:col>
      <xdr:colOff>843727</xdr:colOff>
      <xdr:row>2</xdr:row>
      <xdr:rowOff>123000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16538AC-804E-4308-B1C9-27EE96BED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7150"/>
          <a:ext cx="786577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56690" cy="5840211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762EE3D-4FAE-4BCB-8F34-437FE243E9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0.53667</cdr:x>
      <cdr:y>0.17634</cdr:y>
    </cdr:from>
    <cdr:to>
      <cdr:x>0.71979</cdr:x>
      <cdr:y>0.27363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4967830" y="1029870"/>
          <a:ext cx="1695085" cy="568194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anno record 2000:</a:t>
          </a:r>
          <a:r>
            <a:rPr lang="it-IT" sz="1100" b="1" baseline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</a:t>
          </a:r>
        </a:p>
        <a:p xmlns:a="http://schemas.openxmlformats.org/drawingml/2006/main">
          <a:pPr algn="ctr"/>
          <a:r>
            <a:rPr lang="it-IT" sz="1100" b="1" baseline="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3.032.874 </a:t>
          </a:r>
          <a:endParaRPr lang="it-IT" sz="1100" b="1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0.86684</cdr:x>
      <cdr:y>0.01656</cdr:y>
    </cdr:from>
    <cdr:to>
      <cdr:x>0.97138</cdr:x>
      <cdr:y>0.11938</cdr:y>
    </cdr:to>
    <cdr:pic>
      <cdr:nvPicPr>
        <cdr:cNvPr id="5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538FB408-CE41-4900-BAE3-2278762ACDD2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026719" y="96770"/>
          <a:ext cx="968014" cy="6008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V101"/>
  <sheetViews>
    <sheetView showGridLines="0" tabSelected="1" zoomScaleNormal="100" zoomScaleSheetLayoutView="55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8.54296875" style="3" customWidth="1"/>
    <col min="2" max="11" width="10.54296875" style="3" hidden="1" customWidth="1"/>
    <col min="12" max="21" width="10.1796875" style="3" customWidth="1"/>
    <col min="22" max="16384" width="9.1796875" style="3"/>
  </cols>
  <sheetData>
    <row r="2" spans="1:21" s="2" customFormat="1" ht="13.5">
      <c r="B2" s="1" t="s">
        <v>0</v>
      </c>
      <c r="L2" s="1" t="s">
        <v>0</v>
      </c>
    </row>
    <row r="3" spans="1:21" s="2" customFormat="1" ht="13.5">
      <c r="B3" s="1" t="s">
        <v>78</v>
      </c>
      <c r="L3" s="1" t="s">
        <v>78</v>
      </c>
    </row>
    <row r="5" spans="1:21">
      <c r="A5" s="62"/>
      <c r="B5" s="63">
        <v>2000</v>
      </c>
      <c r="C5" s="63">
        <v>2001</v>
      </c>
      <c r="D5" s="63">
        <v>2002</v>
      </c>
      <c r="E5" s="63">
        <v>2003</v>
      </c>
      <c r="F5" s="63">
        <v>2004</v>
      </c>
      <c r="G5" s="63">
        <v>2005</v>
      </c>
      <c r="H5" s="63">
        <v>2006</v>
      </c>
      <c r="I5" s="63">
        <v>2007</v>
      </c>
      <c r="J5" s="64">
        <v>2008</v>
      </c>
      <c r="K5" s="63">
        <v>2009</v>
      </c>
      <c r="L5" s="63">
        <v>2010</v>
      </c>
      <c r="M5" s="63" t="s">
        <v>72</v>
      </c>
      <c r="N5" s="63" t="s">
        <v>73</v>
      </c>
      <c r="O5" s="63" t="s">
        <v>74</v>
      </c>
      <c r="P5" s="63" t="s">
        <v>75</v>
      </c>
      <c r="Q5" s="63" t="s">
        <v>76</v>
      </c>
      <c r="R5" s="63" t="s">
        <v>87</v>
      </c>
      <c r="S5" s="63" t="s">
        <v>89</v>
      </c>
      <c r="T5" s="63" t="s">
        <v>91</v>
      </c>
      <c r="U5" s="63" t="s">
        <v>92</v>
      </c>
    </row>
    <row r="6" spans="1:21" ht="13.5">
      <c r="A6" s="4" t="s">
        <v>1</v>
      </c>
      <c r="B6" s="5"/>
      <c r="C6" s="5"/>
      <c r="D6" s="5"/>
      <c r="E6" s="5"/>
      <c r="F6" s="5"/>
      <c r="G6" s="5"/>
      <c r="H6" s="5"/>
      <c r="I6" s="5"/>
      <c r="J6" s="6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>
      <c r="A7" s="7" t="s">
        <v>2</v>
      </c>
      <c r="B7" s="8">
        <f t="shared" ref="B7:L7" si="0">SUM(B8:B10)</f>
        <v>485405</v>
      </c>
      <c r="C7" s="8">
        <f t="shared" si="0"/>
        <v>443902</v>
      </c>
      <c r="D7" s="8">
        <f t="shared" si="0"/>
        <v>455361</v>
      </c>
      <c r="E7" s="8">
        <f t="shared" si="0"/>
        <v>509848</v>
      </c>
      <c r="F7" s="9">
        <f t="shared" si="0"/>
        <v>489386</v>
      </c>
      <c r="G7" s="9">
        <f t="shared" si="0"/>
        <v>416592</v>
      </c>
      <c r="H7" s="10">
        <f t="shared" si="0"/>
        <v>276962</v>
      </c>
      <c r="I7" s="10">
        <f t="shared" si="0"/>
        <v>270728</v>
      </c>
      <c r="J7" s="10">
        <f t="shared" si="0"/>
        <v>250663</v>
      </c>
      <c r="K7" s="10">
        <f t="shared" si="0"/>
        <v>350089</v>
      </c>
      <c r="L7" s="11">
        <f t="shared" si="0"/>
        <v>350839</v>
      </c>
      <c r="M7" s="11">
        <v>330346</v>
      </c>
      <c r="N7" s="11">
        <v>281605</v>
      </c>
      <c r="O7" s="11">
        <v>261766</v>
      </c>
      <c r="P7" s="11">
        <v>341873</v>
      </c>
      <c r="Q7" s="11">
        <v>463410</v>
      </c>
      <c r="R7" s="11">
        <v>574926</v>
      </c>
      <c r="S7" s="29" t="s">
        <v>4</v>
      </c>
      <c r="T7" s="29" t="s">
        <v>4</v>
      </c>
      <c r="U7" s="29" t="s">
        <v>4</v>
      </c>
    </row>
    <row r="8" spans="1:21" s="20" customFormat="1">
      <c r="A8" s="12" t="s">
        <v>3</v>
      </c>
      <c r="B8" s="13">
        <v>237340</v>
      </c>
      <c r="C8" s="13">
        <v>233130</v>
      </c>
      <c r="D8" s="13">
        <v>245158</v>
      </c>
      <c r="E8" s="14">
        <v>231172</v>
      </c>
      <c r="F8" s="15">
        <v>110459</v>
      </c>
      <c r="G8" s="16" t="s">
        <v>4</v>
      </c>
      <c r="H8" s="17">
        <v>8495</v>
      </c>
      <c r="I8" s="17">
        <v>36951</v>
      </c>
      <c r="J8" s="17">
        <v>20560</v>
      </c>
      <c r="K8" s="18">
        <v>25450</v>
      </c>
      <c r="L8" s="19">
        <v>47852</v>
      </c>
      <c r="M8" s="29" t="s">
        <v>4</v>
      </c>
      <c r="N8" s="29" t="s">
        <v>4</v>
      </c>
      <c r="O8" s="29" t="s">
        <v>4</v>
      </c>
      <c r="P8" s="29" t="s">
        <v>4</v>
      </c>
      <c r="Q8" s="29" t="s">
        <v>4</v>
      </c>
      <c r="R8" s="29" t="s">
        <v>4</v>
      </c>
      <c r="S8" s="29" t="s">
        <v>4</v>
      </c>
      <c r="T8" s="29" t="s">
        <v>4</v>
      </c>
      <c r="U8" s="29" t="s">
        <v>4</v>
      </c>
    </row>
    <row r="9" spans="1:21">
      <c r="A9" s="12" t="s">
        <v>5</v>
      </c>
      <c r="B9" s="13">
        <v>248065</v>
      </c>
      <c r="C9" s="13">
        <v>210772</v>
      </c>
      <c r="D9" s="13">
        <v>210203</v>
      </c>
      <c r="E9" s="21">
        <v>278676</v>
      </c>
      <c r="F9" s="16">
        <v>279716</v>
      </c>
      <c r="G9" s="16">
        <v>251865</v>
      </c>
      <c r="H9" s="17">
        <v>200839</v>
      </c>
      <c r="I9" s="17">
        <v>168620</v>
      </c>
      <c r="J9" s="17">
        <v>157513</v>
      </c>
      <c r="K9" s="18">
        <v>255280</v>
      </c>
      <c r="L9" s="19">
        <v>255736</v>
      </c>
      <c r="M9" s="29" t="s">
        <v>4</v>
      </c>
      <c r="N9" s="29" t="s">
        <v>4</v>
      </c>
      <c r="O9" s="29" t="s">
        <v>4</v>
      </c>
      <c r="P9" s="29" t="s">
        <v>4</v>
      </c>
      <c r="Q9" s="29" t="s">
        <v>4</v>
      </c>
      <c r="R9" s="29" t="s">
        <v>4</v>
      </c>
      <c r="S9" s="29" t="s">
        <v>4</v>
      </c>
      <c r="T9" s="29" t="s">
        <v>4</v>
      </c>
      <c r="U9" s="29" t="s">
        <v>4</v>
      </c>
    </row>
    <row r="10" spans="1:21">
      <c r="A10" s="12" t="s">
        <v>6</v>
      </c>
      <c r="B10" s="13" t="s">
        <v>4</v>
      </c>
      <c r="C10" s="13" t="s">
        <v>4</v>
      </c>
      <c r="D10" s="13" t="s">
        <v>4</v>
      </c>
      <c r="E10" s="13" t="s">
        <v>4</v>
      </c>
      <c r="F10" s="16">
        <v>99211</v>
      </c>
      <c r="G10" s="16">
        <v>164727</v>
      </c>
      <c r="H10" s="17">
        <v>67628</v>
      </c>
      <c r="I10" s="17">
        <v>65157</v>
      </c>
      <c r="J10" s="17">
        <v>72590</v>
      </c>
      <c r="K10" s="18">
        <v>69359</v>
      </c>
      <c r="L10" s="19">
        <v>47251</v>
      </c>
      <c r="M10" s="29" t="s">
        <v>4</v>
      </c>
      <c r="N10" s="29" t="s">
        <v>4</v>
      </c>
      <c r="O10" s="29" t="s">
        <v>4</v>
      </c>
      <c r="P10" s="29" t="s">
        <v>4</v>
      </c>
      <c r="Q10" s="29" t="s">
        <v>4</v>
      </c>
      <c r="R10" s="29" t="s">
        <v>4</v>
      </c>
      <c r="S10" s="29" t="s">
        <v>4</v>
      </c>
      <c r="T10" s="29" t="s">
        <v>4</v>
      </c>
      <c r="U10" s="29" t="s">
        <v>4</v>
      </c>
    </row>
    <row r="11" spans="1:21">
      <c r="A11" s="12"/>
      <c r="B11" s="13"/>
      <c r="C11" s="13"/>
      <c r="D11" s="13"/>
      <c r="E11" s="21"/>
      <c r="F11" s="15"/>
      <c r="G11" s="16"/>
      <c r="H11" s="17"/>
      <c r="I11" s="17"/>
      <c r="J11" s="12"/>
      <c r="K11" s="18"/>
      <c r="L11" s="19"/>
      <c r="M11" s="19"/>
      <c r="N11" s="19"/>
      <c r="O11" s="19"/>
      <c r="P11" s="19"/>
      <c r="Q11" s="19"/>
      <c r="R11" s="19"/>
      <c r="S11" s="29"/>
      <c r="T11" s="29"/>
      <c r="U11" s="29"/>
    </row>
    <row r="12" spans="1:21">
      <c r="A12" s="7" t="s">
        <v>7</v>
      </c>
      <c r="B12" s="8">
        <f>SUM(B13:B16)</f>
        <v>343794</v>
      </c>
      <c r="C12" s="8">
        <f>SUM(C13:C16)</f>
        <v>318423</v>
      </c>
      <c r="D12" s="8">
        <f>SUM(D13:D16)</f>
        <v>373589</v>
      </c>
      <c r="E12" s="8">
        <f t="shared" ref="E12:L12" si="1">SUM(E13:E17)</f>
        <v>384324</v>
      </c>
      <c r="F12" s="9">
        <f t="shared" si="1"/>
        <v>449101</v>
      </c>
      <c r="G12" s="9">
        <f t="shared" si="1"/>
        <v>372777</v>
      </c>
      <c r="H12" s="10">
        <f t="shared" si="1"/>
        <v>420544</v>
      </c>
      <c r="I12" s="10">
        <f t="shared" si="1"/>
        <v>418983</v>
      </c>
      <c r="J12" s="10">
        <f t="shared" si="1"/>
        <v>357646</v>
      </c>
      <c r="K12" s="10">
        <f t="shared" si="1"/>
        <v>300347</v>
      </c>
      <c r="L12" s="11">
        <f t="shared" si="1"/>
        <v>256650</v>
      </c>
      <c r="M12" s="11">
        <v>229936</v>
      </c>
      <c r="N12" s="11">
        <v>133360</v>
      </c>
      <c r="O12" s="11">
        <v>206200</v>
      </c>
      <c r="P12" s="11">
        <v>180570</v>
      </c>
      <c r="Q12" s="11">
        <v>265295</v>
      </c>
      <c r="R12" s="11">
        <v>287127</v>
      </c>
      <c r="S12" s="29" t="s">
        <v>4</v>
      </c>
      <c r="T12" s="29" t="s">
        <v>4</v>
      </c>
      <c r="U12" s="29" t="s">
        <v>4</v>
      </c>
    </row>
    <row r="13" spans="1:21">
      <c r="A13" s="12" t="s">
        <v>8</v>
      </c>
      <c r="B13" s="13" t="s">
        <v>4</v>
      </c>
      <c r="C13" s="13">
        <v>6</v>
      </c>
      <c r="D13" s="13">
        <v>84114</v>
      </c>
      <c r="E13" s="21">
        <v>68028</v>
      </c>
      <c r="F13" s="15">
        <v>71783</v>
      </c>
      <c r="G13" s="16">
        <v>76013</v>
      </c>
      <c r="H13" s="17">
        <v>126633</v>
      </c>
      <c r="I13" s="17">
        <v>145784</v>
      </c>
      <c r="J13" s="17">
        <v>113684</v>
      </c>
      <c r="K13" s="18">
        <v>169306</v>
      </c>
      <c r="L13" s="19">
        <v>108986</v>
      </c>
      <c r="M13" s="29" t="s">
        <v>4</v>
      </c>
      <c r="N13" s="29" t="s">
        <v>4</v>
      </c>
      <c r="O13" s="29" t="s">
        <v>4</v>
      </c>
      <c r="P13" s="29" t="s">
        <v>4</v>
      </c>
      <c r="Q13" s="29" t="s">
        <v>4</v>
      </c>
      <c r="R13" s="29" t="s">
        <v>4</v>
      </c>
      <c r="S13" s="29" t="s">
        <v>4</v>
      </c>
      <c r="T13" s="29" t="s">
        <v>4</v>
      </c>
      <c r="U13" s="29" t="s">
        <v>4</v>
      </c>
    </row>
    <row r="14" spans="1:21">
      <c r="A14" s="12" t="s">
        <v>9</v>
      </c>
      <c r="B14" s="13">
        <v>197114</v>
      </c>
      <c r="C14" s="13">
        <v>181574</v>
      </c>
      <c r="D14" s="13">
        <v>151639</v>
      </c>
      <c r="E14" s="21">
        <v>187359</v>
      </c>
      <c r="F14" s="15">
        <v>257267</v>
      </c>
      <c r="G14" s="16">
        <v>194532</v>
      </c>
      <c r="H14" s="17">
        <v>200289</v>
      </c>
      <c r="I14" s="17">
        <v>205952</v>
      </c>
      <c r="J14" s="17">
        <v>208201</v>
      </c>
      <c r="K14" s="18">
        <v>131041</v>
      </c>
      <c r="L14" s="19">
        <v>102606</v>
      </c>
      <c r="M14" s="29" t="s">
        <v>4</v>
      </c>
      <c r="N14" s="29" t="s">
        <v>4</v>
      </c>
      <c r="O14" s="29" t="s">
        <v>4</v>
      </c>
      <c r="P14" s="29" t="s">
        <v>4</v>
      </c>
      <c r="Q14" s="29" t="s">
        <v>4</v>
      </c>
      <c r="R14" s="29" t="s">
        <v>4</v>
      </c>
      <c r="S14" s="29" t="s">
        <v>4</v>
      </c>
      <c r="T14" s="29" t="s">
        <v>4</v>
      </c>
      <c r="U14" s="29" t="s">
        <v>4</v>
      </c>
    </row>
    <row r="15" spans="1:21">
      <c r="A15" s="12" t="s">
        <v>10</v>
      </c>
      <c r="B15" s="18" t="s">
        <v>4</v>
      </c>
      <c r="C15" s="29" t="s">
        <v>4</v>
      </c>
      <c r="D15" s="29" t="s">
        <v>4</v>
      </c>
      <c r="E15" s="29" t="s">
        <v>4</v>
      </c>
      <c r="F15" s="29" t="s">
        <v>4</v>
      </c>
      <c r="G15" s="29" t="s">
        <v>4</v>
      </c>
      <c r="H15" s="29" t="s">
        <v>4</v>
      </c>
      <c r="I15" s="29" t="s">
        <v>4</v>
      </c>
      <c r="J15" s="29" t="s">
        <v>4</v>
      </c>
      <c r="K15" s="29" t="s">
        <v>4</v>
      </c>
      <c r="L15" s="19">
        <v>45058</v>
      </c>
      <c r="M15" s="29" t="s">
        <v>4</v>
      </c>
      <c r="N15" s="29" t="s">
        <v>4</v>
      </c>
      <c r="O15" s="29" t="s">
        <v>4</v>
      </c>
      <c r="P15" s="29" t="s">
        <v>4</v>
      </c>
      <c r="Q15" s="29" t="s">
        <v>4</v>
      </c>
      <c r="R15" s="29" t="s">
        <v>4</v>
      </c>
      <c r="S15" s="29" t="s">
        <v>4</v>
      </c>
      <c r="T15" s="29" t="s">
        <v>4</v>
      </c>
      <c r="U15" s="29" t="s">
        <v>4</v>
      </c>
    </row>
    <row r="16" spans="1:21">
      <c r="A16" s="12" t="s">
        <v>11</v>
      </c>
      <c r="B16" s="13">
        <v>146680</v>
      </c>
      <c r="C16" s="13">
        <v>136843</v>
      </c>
      <c r="D16" s="13">
        <v>137836</v>
      </c>
      <c r="E16" s="21">
        <v>88010</v>
      </c>
      <c r="F16" s="15">
        <v>78642</v>
      </c>
      <c r="G16" s="16">
        <v>66304</v>
      </c>
      <c r="H16" s="17">
        <v>64377</v>
      </c>
      <c r="I16" s="17">
        <v>53012</v>
      </c>
      <c r="J16" s="17">
        <v>35761</v>
      </c>
      <c r="K16" s="29" t="s">
        <v>4</v>
      </c>
      <c r="L16" s="29" t="s">
        <v>4</v>
      </c>
      <c r="M16" s="29" t="s">
        <v>4</v>
      </c>
      <c r="N16" s="29" t="s">
        <v>4</v>
      </c>
      <c r="O16" s="29" t="s">
        <v>4</v>
      </c>
      <c r="P16" s="29" t="s">
        <v>4</v>
      </c>
      <c r="Q16" s="29" t="s">
        <v>4</v>
      </c>
      <c r="R16" s="29" t="s">
        <v>4</v>
      </c>
      <c r="S16" s="29" t="s">
        <v>4</v>
      </c>
      <c r="T16" s="29" t="s">
        <v>4</v>
      </c>
      <c r="U16" s="29" t="s">
        <v>4</v>
      </c>
    </row>
    <row r="17" spans="1:21">
      <c r="A17" s="12" t="s">
        <v>12</v>
      </c>
      <c r="B17" s="13" t="s">
        <v>4</v>
      </c>
      <c r="C17" s="29" t="s">
        <v>4</v>
      </c>
      <c r="D17" s="29" t="s">
        <v>4</v>
      </c>
      <c r="E17" s="21">
        <v>40927</v>
      </c>
      <c r="F17" s="15">
        <v>41409</v>
      </c>
      <c r="G17" s="16">
        <v>35928</v>
      </c>
      <c r="H17" s="17">
        <v>29245</v>
      </c>
      <c r="I17" s="17">
        <v>14235</v>
      </c>
      <c r="J17" s="29" t="s">
        <v>4</v>
      </c>
      <c r="K17" s="29" t="s">
        <v>4</v>
      </c>
      <c r="L17" s="29" t="s">
        <v>4</v>
      </c>
      <c r="M17" s="29" t="s">
        <v>4</v>
      </c>
      <c r="N17" s="29" t="s">
        <v>4</v>
      </c>
      <c r="O17" s="29" t="s">
        <v>4</v>
      </c>
      <c r="P17" s="29" t="s">
        <v>4</v>
      </c>
      <c r="Q17" s="29" t="s">
        <v>4</v>
      </c>
      <c r="R17" s="29" t="s">
        <v>4</v>
      </c>
      <c r="S17" s="29" t="s">
        <v>4</v>
      </c>
      <c r="T17" s="29" t="s">
        <v>4</v>
      </c>
      <c r="U17" s="29" t="s">
        <v>4</v>
      </c>
    </row>
    <row r="18" spans="1:21">
      <c r="A18" s="12"/>
      <c r="B18" s="13"/>
      <c r="C18" s="13"/>
      <c r="D18" s="13"/>
      <c r="E18" s="21"/>
      <c r="F18" s="15"/>
      <c r="G18" s="16"/>
      <c r="H18" s="17"/>
      <c r="I18" s="17"/>
      <c r="J18" s="12"/>
      <c r="K18" s="18"/>
      <c r="L18" s="19"/>
      <c r="M18" s="19"/>
      <c r="N18" s="19"/>
      <c r="O18" s="19"/>
      <c r="P18" s="19"/>
      <c r="Q18" s="19"/>
      <c r="R18" s="19"/>
      <c r="S18" s="29"/>
      <c r="T18" s="29"/>
      <c r="U18" s="29"/>
    </row>
    <row r="19" spans="1:21">
      <c r="A19" s="7" t="s">
        <v>13</v>
      </c>
      <c r="B19" s="8">
        <f>SUM(B20:B21)</f>
        <v>385053</v>
      </c>
      <c r="C19" s="8">
        <f>SUM(C20:C21)</f>
        <v>361833</v>
      </c>
      <c r="D19" s="8">
        <f t="shared" ref="D19:J19" si="2">SUM(D20:D22)</f>
        <v>369551</v>
      </c>
      <c r="E19" s="8">
        <f t="shared" si="2"/>
        <v>459500</v>
      </c>
      <c r="F19" s="9">
        <f t="shared" si="2"/>
        <v>422003</v>
      </c>
      <c r="G19" s="9">
        <f t="shared" si="2"/>
        <v>386169</v>
      </c>
      <c r="H19" s="10">
        <f t="shared" si="2"/>
        <v>376987</v>
      </c>
      <c r="I19" s="10">
        <f t="shared" si="2"/>
        <v>424964</v>
      </c>
      <c r="J19" s="10">
        <f t="shared" si="2"/>
        <v>366186</v>
      </c>
      <c r="K19" s="10">
        <f>SUM(K20:K22)</f>
        <v>309756</v>
      </c>
      <c r="L19" s="11">
        <f>SUM(L20:L22)</f>
        <v>343095</v>
      </c>
      <c r="M19" s="11">
        <v>337480</v>
      </c>
      <c r="N19" s="11">
        <v>265074</v>
      </c>
      <c r="O19" s="11">
        <v>281130</v>
      </c>
      <c r="P19" s="11">
        <v>298628</v>
      </c>
      <c r="Q19" s="11">
        <v>359573</v>
      </c>
      <c r="R19" s="11">
        <v>361171</v>
      </c>
      <c r="S19" s="29" t="s">
        <v>4</v>
      </c>
      <c r="T19" s="29" t="s">
        <v>4</v>
      </c>
      <c r="U19" s="29" t="s">
        <v>4</v>
      </c>
    </row>
    <row r="20" spans="1:21">
      <c r="A20" s="12" t="s">
        <v>14</v>
      </c>
      <c r="B20" s="13">
        <v>372787</v>
      </c>
      <c r="C20" s="13">
        <v>361833</v>
      </c>
      <c r="D20" s="13">
        <v>369120</v>
      </c>
      <c r="E20" s="21">
        <v>304446</v>
      </c>
      <c r="F20" s="15">
        <v>225957</v>
      </c>
      <c r="G20" s="16">
        <v>204330</v>
      </c>
      <c r="H20" s="17">
        <v>202666</v>
      </c>
      <c r="I20" s="17">
        <v>283605</v>
      </c>
      <c r="J20" s="17">
        <v>264250</v>
      </c>
      <c r="K20" s="18">
        <v>227048</v>
      </c>
      <c r="L20" s="19">
        <v>222617</v>
      </c>
      <c r="M20" s="22" t="s">
        <v>4</v>
      </c>
      <c r="N20" s="22" t="s">
        <v>4</v>
      </c>
      <c r="O20" s="22" t="s">
        <v>4</v>
      </c>
      <c r="P20" s="22" t="s">
        <v>4</v>
      </c>
      <c r="Q20" s="22" t="s">
        <v>4</v>
      </c>
      <c r="R20" s="22" t="s">
        <v>4</v>
      </c>
      <c r="S20" s="29" t="s">
        <v>4</v>
      </c>
      <c r="T20" s="29" t="s">
        <v>4</v>
      </c>
      <c r="U20" s="29" t="s">
        <v>4</v>
      </c>
    </row>
    <row r="21" spans="1:21">
      <c r="A21" s="12" t="s">
        <v>15</v>
      </c>
      <c r="B21" s="13">
        <v>12266</v>
      </c>
      <c r="C21" s="13" t="s">
        <v>4</v>
      </c>
      <c r="D21" s="13" t="s">
        <v>4</v>
      </c>
      <c r="E21" s="21" t="s">
        <v>4</v>
      </c>
      <c r="F21" s="16" t="s">
        <v>4</v>
      </c>
      <c r="G21" s="16" t="s">
        <v>4</v>
      </c>
      <c r="H21" s="13" t="s">
        <v>4</v>
      </c>
      <c r="I21" s="13" t="s">
        <v>4</v>
      </c>
      <c r="J21" s="13" t="s">
        <v>4</v>
      </c>
      <c r="K21" s="13" t="s">
        <v>4</v>
      </c>
      <c r="L21" s="22" t="s">
        <v>4</v>
      </c>
      <c r="M21" s="22" t="s">
        <v>4</v>
      </c>
      <c r="N21" s="22" t="s">
        <v>4</v>
      </c>
      <c r="O21" s="22" t="s">
        <v>4</v>
      </c>
      <c r="P21" s="22" t="s">
        <v>4</v>
      </c>
      <c r="Q21" s="22" t="s">
        <v>4</v>
      </c>
      <c r="R21" s="22" t="s">
        <v>4</v>
      </c>
      <c r="S21" s="29" t="s">
        <v>4</v>
      </c>
      <c r="T21" s="29" t="s">
        <v>4</v>
      </c>
      <c r="U21" s="29" t="s">
        <v>4</v>
      </c>
    </row>
    <row r="22" spans="1:21" s="20" customFormat="1">
      <c r="A22" s="12" t="s">
        <v>16</v>
      </c>
      <c r="B22" s="13" t="s">
        <v>4</v>
      </c>
      <c r="C22" s="13" t="s">
        <v>4</v>
      </c>
      <c r="D22" s="13">
        <v>431</v>
      </c>
      <c r="E22" s="21">
        <v>155054</v>
      </c>
      <c r="F22" s="15">
        <v>196046</v>
      </c>
      <c r="G22" s="16">
        <v>181839</v>
      </c>
      <c r="H22" s="17">
        <v>174321</v>
      </c>
      <c r="I22" s="17">
        <v>141359</v>
      </c>
      <c r="J22" s="17">
        <v>101936</v>
      </c>
      <c r="K22" s="18">
        <v>82708</v>
      </c>
      <c r="L22" s="19">
        <v>120478</v>
      </c>
      <c r="M22" s="22" t="s">
        <v>4</v>
      </c>
      <c r="N22" s="22" t="s">
        <v>4</v>
      </c>
      <c r="O22" s="22" t="s">
        <v>4</v>
      </c>
      <c r="P22" s="22" t="s">
        <v>4</v>
      </c>
      <c r="Q22" s="22" t="s">
        <v>4</v>
      </c>
      <c r="R22" s="22" t="s">
        <v>4</v>
      </c>
      <c r="S22" s="29" t="s">
        <v>4</v>
      </c>
      <c r="T22" s="29" t="s">
        <v>4</v>
      </c>
      <c r="U22" s="29" t="s">
        <v>4</v>
      </c>
    </row>
    <row r="23" spans="1:21">
      <c r="A23" s="12"/>
      <c r="B23" s="13"/>
      <c r="C23" s="13"/>
      <c r="D23" s="13"/>
      <c r="E23" s="21"/>
      <c r="F23" s="15"/>
      <c r="G23" s="16"/>
      <c r="H23" s="17"/>
      <c r="I23" s="17"/>
      <c r="J23" s="12"/>
      <c r="K23" s="18"/>
      <c r="L23" s="19"/>
      <c r="M23" s="19"/>
      <c r="N23" s="19"/>
      <c r="O23" s="19"/>
      <c r="P23" s="19"/>
      <c r="Q23" s="19"/>
      <c r="R23" s="19"/>
      <c r="S23" s="29"/>
      <c r="T23" s="29"/>
      <c r="U23" s="29"/>
    </row>
    <row r="24" spans="1:21">
      <c r="A24" s="7" t="s">
        <v>17</v>
      </c>
      <c r="B24" s="8">
        <f>+B25+B29</f>
        <v>352655</v>
      </c>
      <c r="C24" s="8">
        <f>+C25+C29</f>
        <v>363803</v>
      </c>
      <c r="D24" s="8">
        <f>+D25+D29</f>
        <v>362751</v>
      </c>
      <c r="E24" s="8">
        <f>+E25+E29</f>
        <v>359301</v>
      </c>
      <c r="F24" s="9">
        <f>+F25</f>
        <v>336979</v>
      </c>
      <c r="G24" s="9">
        <f t="shared" ref="G24:L24" si="3">+G25+G29</f>
        <v>282985</v>
      </c>
      <c r="H24" s="10">
        <f t="shared" si="3"/>
        <v>344427</v>
      </c>
      <c r="I24" s="10">
        <f t="shared" si="3"/>
        <v>434471</v>
      </c>
      <c r="J24" s="10">
        <f t="shared" si="3"/>
        <v>317349</v>
      </c>
      <c r="K24" s="10">
        <f t="shared" si="3"/>
        <v>297507</v>
      </c>
      <c r="L24" s="11">
        <f t="shared" si="3"/>
        <v>276193</v>
      </c>
      <c r="M24" s="11">
        <v>210108</v>
      </c>
      <c r="N24" s="11">
        <v>175775</v>
      </c>
      <c r="O24" s="11">
        <v>272260</v>
      </c>
      <c r="P24" s="11">
        <v>236180</v>
      </c>
      <c r="Q24" s="11">
        <v>268465</v>
      </c>
      <c r="R24" s="11">
        <v>264400</v>
      </c>
      <c r="S24" s="29" t="s">
        <v>4</v>
      </c>
      <c r="T24" s="29" t="s">
        <v>4</v>
      </c>
      <c r="U24" s="29" t="s">
        <v>4</v>
      </c>
    </row>
    <row r="25" spans="1:21">
      <c r="A25" s="23" t="s">
        <v>18</v>
      </c>
      <c r="B25" s="24">
        <f t="shared" ref="B25:G25" si="4">SUM(B26:B28)</f>
        <v>275964</v>
      </c>
      <c r="C25" s="24">
        <f t="shared" si="4"/>
        <v>300576</v>
      </c>
      <c r="D25" s="24">
        <f t="shared" si="4"/>
        <v>356453</v>
      </c>
      <c r="E25" s="24">
        <f t="shared" si="4"/>
        <v>359301</v>
      </c>
      <c r="F25" s="25">
        <f t="shared" si="4"/>
        <v>336979</v>
      </c>
      <c r="G25" s="25">
        <f t="shared" si="4"/>
        <v>282952</v>
      </c>
      <c r="H25" s="26">
        <f>+H26+H27+H28</f>
        <v>243943</v>
      </c>
      <c r="I25" s="26">
        <f>+I26+I27+I28</f>
        <v>307400</v>
      </c>
      <c r="J25" s="26">
        <f>+J26+J27+J28</f>
        <v>209525</v>
      </c>
      <c r="K25" s="26">
        <f>+K26+K27+K28</f>
        <v>189629</v>
      </c>
      <c r="L25" s="27">
        <f>+L26+L27+L28</f>
        <v>168671</v>
      </c>
      <c r="M25" s="27" t="s">
        <v>4</v>
      </c>
      <c r="N25" s="27" t="s">
        <v>4</v>
      </c>
      <c r="O25" s="27" t="s">
        <v>4</v>
      </c>
      <c r="P25" s="27" t="s">
        <v>4</v>
      </c>
      <c r="Q25" s="27" t="s">
        <v>4</v>
      </c>
      <c r="R25" s="27" t="s">
        <v>4</v>
      </c>
      <c r="S25" s="29" t="s">
        <v>4</v>
      </c>
      <c r="T25" s="29" t="s">
        <v>4</v>
      </c>
      <c r="U25" s="29" t="s">
        <v>4</v>
      </c>
    </row>
    <row r="26" spans="1:21">
      <c r="A26" s="12" t="s">
        <v>19</v>
      </c>
      <c r="B26" s="13">
        <f>186402+89562</f>
        <v>275964</v>
      </c>
      <c r="C26" s="13">
        <f>212757+87819</f>
        <v>300576</v>
      </c>
      <c r="D26" s="13">
        <f>239695+70466</f>
        <v>310161</v>
      </c>
      <c r="E26" s="21">
        <v>229378</v>
      </c>
      <c r="F26" s="15">
        <f>198892+45056</f>
        <v>243948</v>
      </c>
      <c r="G26" s="16">
        <f>166116+6612</f>
        <v>172728</v>
      </c>
      <c r="H26" s="17">
        <v>170567</v>
      </c>
      <c r="I26" s="17">
        <v>82230</v>
      </c>
      <c r="J26" s="17">
        <v>10807</v>
      </c>
      <c r="K26" s="18">
        <v>35925</v>
      </c>
      <c r="L26" s="19">
        <v>24072</v>
      </c>
      <c r="M26" s="27" t="s">
        <v>4</v>
      </c>
      <c r="N26" s="27" t="s">
        <v>4</v>
      </c>
      <c r="O26" s="27" t="s">
        <v>4</v>
      </c>
      <c r="P26" s="27" t="s">
        <v>4</v>
      </c>
      <c r="Q26" s="27" t="s">
        <v>4</v>
      </c>
      <c r="R26" s="27" t="s">
        <v>4</v>
      </c>
      <c r="S26" s="29" t="s">
        <v>4</v>
      </c>
      <c r="T26" s="29" t="s">
        <v>4</v>
      </c>
      <c r="U26" s="29" t="s">
        <v>4</v>
      </c>
    </row>
    <row r="27" spans="1:21">
      <c r="A27" s="12" t="s">
        <v>20</v>
      </c>
      <c r="B27" s="13" t="s">
        <v>4</v>
      </c>
      <c r="C27" s="13" t="s">
        <v>4</v>
      </c>
      <c r="D27" s="13" t="s">
        <v>4</v>
      </c>
      <c r="E27" s="13" t="s">
        <v>4</v>
      </c>
      <c r="F27" s="13" t="s">
        <v>4</v>
      </c>
      <c r="G27" s="13" t="s">
        <v>4</v>
      </c>
      <c r="H27" s="17">
        <v>23176</v>
      </c>
      <c r="I27" s="17">
        <v>215714</v>
      </c>
      <c r="J27" s="17">
        <v>191818</v>
      </c>
      <c r="K27" s="18">
        <v>133814</v>
      </c>
      <c r="L27" s="19">
        <v>126808</v>
      </c>
      <c r="M27" s="27" t="s">
        <v>4</v>
      </c>
      <c r="N27" s="27" t="s">
        <v>4</v>
      </c>
      <c r="O27" s="27" t="s">
        <v>4</v>
      </c>
      <c r="P27" s="27" t="s">
        <v>4</v>
      </c>
      <c r="Q27" s="27" t="s">
        <v>4</v>
      </c>
      <c r="R27" s="27" t="s">
        <v>4</v>
      </c>
      <c r="S27" s="29" t="s">
        <v>4</v>
      </c>
      <c r="T27" s="29" t="s">
        <v>4</v>
      </c>
      <c r="U27" s="29" t="s">
        <v>4</v>
      </c>
    </row>
    <row r="28" spans="1:21">
      <c r="A28" s="12" t="s">
        <v>21</v>
      </c>
      <c r="B28" s="13" t="s">
        <v>4</v>
      </c>
      <c r="C28" s="13" t="s">
        <v>4</v>
      </c>
      <c r="D28" s="13">
        <v>46292</v>
      </c>
      <c r="E28" s="21">
        <v>129923</v>
      </c>
      <c r="F28" s="15">
        <v>93031</v>
      </c>
      <c r="G28" s="16">
        <v>110224</v>
      </c>
      <c r="H28" s="17">
        <v>50200</v>
      </c>
      <c r="I28" s="17">
        <v>9456</v>
      </c>
      <c r="J28" s="17">
        <v>6900</v>
      </c>
      <c r="K28" s="18">
        <v>19890</v>
      </c>
      <c r="L28" s="19">
        <v>17791</v>
      </c>
      <c r="M28" s="27" t="s">
        <v>4</v>
      </c>
      <c r="N28" s="27" t="s">
        <v>4</v>
      </c>
      <c r="O28" s="27" t="s">
        <v>4</v>
      </c>
      <c r="P28" s="27" t="s">
        <v>4</v>
      </c>
      <c r="Q28" s="27" t="s">
        <v>4</v>
      </c>
      <c r="R28" s="27" t="s">
        <v>4</v>
      </c>
      <c r="S28" s="29" t="s">
        <v>4</v>
      </c>
      <c r="T28" s="29" t="s">
        <v>4</v>
      </c>
      <c r="U28" s="29" t="s">
        <v>4</v>
      </c>
    </row>
    <row r="29" spans="1:21">
      <c r="A29" s="23" t="s">
        <v>22</v>
      </c>
      <c r="B29" s="24">
        <f>SUM(B30:B31)</f>
        <v>76691</v>
      </c>
      <c r="C29" s="24">
        <f>SUM(C30:C31)</f>
        <v>63227</v>
      </c>
      <c r="D29" s="24">
        <f>SUM(D30:D31)</f>
        <v>6298</v>
      </c>
      <c r="E29" s="24">
        <f>SUM(E30:E31)</f>
        <v>0</v>
      </c>
      <c r="F29" s="25">
        <v>0</v>
      </c>
      <c r="G29" s="25">
        <f>+G30</f>
        <v>33</v>
      </c>
      <c r="H29" s="26">
        <f>SUM(H30:H31)</f>
        <v>100484</v>
      </c>
      <c r="I29" s="26">
        <f>SUM(I30:I31)</f>
        <v>127071</v>
      </c>
      <c r="J29" s="26">
        <f>SUM(J30:J31)</f>
        <v>107824</v>
      </c>
      <c r="K29" s="26">
        <f>SUM(K30:K31)</f>
        <v>107878</v>
      </c>
      <c r="L29" s="27">
        <f>SUM(L30:L31)</f>
        <v>107522</v>
      </c>
      <c r="M29" s="27" t="s">
        <v>4</v>
      </c>
      <c r="N29" s="27" t="s">
        <v>4</v>
      </c>
      <c r="O29" s="27" t="s">
        <v>4</v>
      </c>
      <c r="P29" s="27" t="s">
        <v>4</v>
      </c>
      <c r="Q29" s="27" t="s">
        <v>4</v>
      </c>
      <c r="R29" s="27" t="s">
        <v>4</v>
      </c>
      <c r="S29" s="29" t="s">
        <v>4</v>
      </c>
      <c r="T29" s="29" t="s">
        <v>4</v>
      </c>
      <c r="U29" s="29" t="s">
        <v>4</v>
      </c>
    </row>
    <row r="30" spans="1:21">
      <c r="A30" s="28">
        <v>207</v>
      </c>
      <c r="B30" s="13" t="s">
        <v>4</v>
      </c>
      <c r="C30" s="13" t="s">
        <v>4</v>
      </c>
      <c r="D30" s="13" t="s">
        <v>4</v>
      </c>
      <c r="E30" s="13" t="s">
        <v>4</v>
      </c>
      <c r="F30" s="13" t="s">
        <v>4</v>
      </c>
      <c r="G30" s="25">
        <v>33</v>
      </c>
      <c r="H30" s="17">
        <v>100484</v>
      </c>
      <c r="I30" s="17">
        <v>127071</v>
      </c>
      <c r="J30" s="17">
        <v>107824</v>
      </c>
      <c r="K30" s="18">
        <v>107878</v>
      </c>
      <c r="L30" s="19">
        <v>107522</v>
      </c>
      <c r="M30" s="27" t="s">
        <v>4</v>
      </c>
      <c r="N30" s="27" t="s">
        <v>4</v>
      </c>
      <c r="O30" s="27" t="s">
        <v>4</v>
      </c>
      <c r="P30" s="27" t="s">
        <v>4</v>
      </c>
      <c r="Q30" s="27" t="s">
        <v>4</v>
      </c>
      <c r="R30" s="27" t="s">
        <v>4</v>
      </c>
      <c r="S30" s="29" t="s">
        <v>4</v>
      </c>
      <c r="T30" s="29" t="s">
        <v>4</v>
      </c>
      <c r="U30" s="29" t="s">
        <v>4</v>
      </c>
    </row>
    <row r="31" spans="1:21">
      <c r="A31" s="28">
        <v>306</v>
      </c>
      <c r="B31" s="13">
        <v>76691</v>
      </c>
      <c r="C31" s="13">
        <v>63227</v>
      </c>
      <c r="D31" s="13">
        <v>6298</v>
      </c>
      <c r="E31" s="21" t="s">
        <v>4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</row>
    <row r="32" spans="1:21">
      <c r="A32" s="12"/>
      <c r="B32" s="13"/>
      <c r="C32" s="13"/>
      <c r="D32" s="13"/>
      <c r="E32" s="21"/>
      <c r="F32" s="15"/>
      <c r="G32" s="16"/>
      <c r="H32" s="17"/>
      <c r="I32" s="17"/>
      <c r="J32" s="12"/>
      <c r="K32" s="18"/>
      <c r="L32" s="19"/>
      <c r="M32" s="19"/>
      <c r="N32" s="19"/>
      <c r="O32" s="19"/>
      <c r="P32" s="19"/>
      <c r="Q32" s="19"/>
      <c r="R32" s="19"/>
      <c r="S32" s="29"/>
      <c r="T32" s="29"/>
      <c r="U32" s="29"/>
    </row>
    <row r="33" spans="1:21">
      <c r="A33" s="7" t="s">
        <v>23</v>
      </c>
      <c r="B33" s="8">
        <f>B34</f>
        <v>13953</v>
      </c>
      <c r="C33" s="8">
        <f>C34</f>
        <v>11685</v>
      </c>
      <c r="D33" s="8">
        <f>D34</f>
        <v>8718</v>
      </c>
      <c r="E33" s="8">
        <f>E34+E35</f>
        <v>6737</v>
      </c>
      <c r="F33" s="9">
        <f t="shared" ref="F33:K33" si="5">+F35</f>
        <v>20239</v>
      </c>
      <c r="G33" s="9">
        <f t="shared" si="5"/>
        <v>15827</v>
      </c>
      <c r="H33" s="10">
        <f t="shared" si="5"/>
        <v>17230</v>
      </c>
      <c r="I33" s="10">
        <f t="shared" si="5"/>
        <v>19501</v>
      </c>
      <c r="J33" s="10">
        <f t="shared" si="5"/>
        <v>21912</v>
      </c>
      <c r="K33" s="10">
        <f t="shared" si="5"/>
        <v>10200</v>
      </c>
      <c r="L33" s="11">
        <f>+L35</f>
        <v>15396</v>
      </c>
      <c r="M33" s="11" t="s">
        <v>24</v>
      </c>
      <c r="N33" s="11" t="s">
        <v>24</v>
      </c>
      <c r="O33" s="11" t="s">
        <v>24</v>
      </c>
      <c r="P33" s="11" t="s">
        <v>24</v>
      </c>
      <c r="Q33" s="11" t="s">
        <v>24</v>
      </c>
      <c r="R33" s="11" t="s">
        <v>24</v>
      </c>
      <c r="S33" s="29" t="s">
        <v>4</v>
      </c>
      <c r="T33" s="29" t="s">
        <v>4</v>
      </c>
      <c r="U33" s="29" t="s">
        <v>4</v>
      </c>
    </row>
    <row r="34" spans="1:21">
      <c r="A34" s="12" t="s">
        <v>25</v>
      </c>
      <c r="B34" s="13">
        <v>13953</v>
      </c>
      <c r="C34" s="13">
        <v>11685</v>
      </c>
      <c r="D34" s="13">
        <v>8718</v>
      </c>
      <c r="E34" s="21">
        <v>2853</v>
      </c>
      <c r="F34" s="16" t="s">
        <v>4</v>
      </c>
      <c r="G34" s="16" t="s">
        <v>4</v>
      </c>
      <c r="H34" s="13" t="s">
        <v>4</v>
      </c>
      <c r="I34" s="13" t="s">
        <v>4</v>
      </c>
      <c r="J34" s="13">
        <v>0</v>
      </c>
      <c r="K34" s="13" t="s">
        <v>4</v>
      </c>
      <c r="L34" s="22" t="s">
        <v>4</v>
      </c>
      <c r="M34" s="30" t="s">
        <v>4</v>
      </c>
      <c r="N34" s="30" t="s">
        <v>4</v>
      </c>
      <c r="O34" s="30" t="s">
        <v>4</v>
      </c>
      <c r="P34" s="30" t="s">
        <v>4</v>
      </c>
      <c r="Q34" s="30" t="s">
        <v>4</v>
      </c>
      <c r="R34" s="30" t="s">
        <v>4</v>
      </c>
      <c r="S34" s="29" t="s">
        <v>4</v>
      </c>
      <c r="T34" s="29" t="s">
        <v>4</v>
      </c>
      <c r="U34" s="29" t="s">
        <v>4</v>
      </c>
    </row>
    <row r="35" spans="1:21">
      <c r="A35" s="12" t="s">
        <v>26</v>
      </c>
      <c r="B35" s="13" t="s">
        <v>4</v>
      </c>
      <c r="C35" s="13" t="s">
        <v>4</v>
      </c>
      <c r="D35" s="13" t="s">
        <v>4</v>
      </c>
      <c r="E35" s="21">
        <v>3884</v>
      </c>
      <c r="F35" s="15">
        <v>20239</v>
      </c>
      <c r="G35" s="16">
        <v>15827</v>
      </c>
      <c r="H35" s="17">
        <v>17230</v>
      </c>
      <c r="I35" s="17">
        <v>19501</v>
      </c>
      <c r="J35" s="17">
        <v>21912</v>
      </c>
      <c r="K35" s="18">
        <v>10200</v>
      </c>
      <c r="L35" s="19">
        <v>15396</v>
      </c>
      <c r="M35" s="29" t="s">
        <v>4</v>
      </c>
      <c r="N35" s="29" t="s">
        <v>4</v>
      </c>
      <c r="O35" s="29" t="s">
        <v>4</v>
      </c>
      <c r="P35" s="29" t="s">
        <v>4</v>
      </c>
      <c r="Q35" s="29" t="s">
        <v>4</v>
      </c>
      <c r="R35" s="29" t="s">
        <v>4</v>
      </c>
      <c r="S35" s="29" t="s">
        <v>4</v>
      </c>
      <c r="T35" s="29" t="s">
        <v>4</v>
      </c>
      <c r="U35" s="29" t="s">
        <v>4</v>
      </c>
    </row>
    <row r="36" spans="1:21">
      <c r="A36" s="12"/>
      <c r="B36" s="13"/>
      <c r="C36" s="13"/>
      <c r="D36" s="13"/>
      <c r="E36" s="21"/>
      <c r="F36" s="15"/>
      <c r="G36" s="16"/>
      <c r="H36" s="17"/>
      <c r="I36" s="17"/>
      <c r="J36" s="17"/>
      <c r="K36" s="18"/>
      <c r="L36" s="19"/>
      <c r="M36" s="19"/>
      <c r="N36" s="30"/>
      <c r="O36" s="30"/>
      <c r="P36" s="19"/>
      <c r="Q36" s="19"/>
      <c r="R36" s="19"/>
      <c r="S36" s="29"/>
      <c r="T36" s="29"/>
      <c r="U36" s="29"/>
    </row>
    <row r="37" spans="1:21">
      <c r="A37" s="7" t="s">
        <v>27</v>
      </c>
      <c r="B37" s="8">
        <f t="shared" ref="B37:G37" si="6">B38</f>
        <v>28339</v>
      </c>
      <c r="C37" s="8">
        <f t="shared" si="6"/>
        <v>51266</v>
      </c>
      <c r="D37" s="8">
        <f t="shared" si="6"/>
        <v>30292</v>
      </c>
      <c r="E37" s="8">
        <f t="shared" si="6"/>
        <v>29568</v>
      </c>
      <c r="F37" s="9">
        <f t="shared" si="6"/>
        <v>35916</v>
      </c>
      <c r="G37" s="9">
        <f t="shared" si="6"/>
        <v>27310</v>
      </c>
      <c r="H37" s="29" t="s">
        <v>4</v>
      </c>
      <c r="I37" s="29" t="s">
        <v>4</v>
      </c>
      <c r="J37" s="29" t="s">
        <v>4</v>
      </c>
      <c r="K37" s="29" t="s">
        <v>4</v>
      </c>
      <c r="L37" s="29" t="s">
        <v>4</v>
      </c>
      <c r="M37" s="29" t="s">
        <v>4</v>
      </c>
      <c r="N37" s="29" t="s">
        <v>4</v>
      </c>
      <c r="O37" s="29" t="s">
        <v>4</v>
      </c>
      <c r="P37" s="29">
        <v>48593</v>
      </c>
      <c r="Q37" s="29">
        <v>58221</v>
      </c>
      <c r="R37" s="29">
        <v>80641</v>
      </c>
      <c r="S37" s="29" t="s">
        <v>4</v>
      </c>
      <c r="T37" s="29" t="s">
        <v>4</v>
      </c>
      <c r="U37" s="29" t="s">
        <v>4</v>
      </c>
    </row>
    <row r="38" spans="1:21">
      <c r="A38" s="12" t="s">
        <v>28</v>
      </c>
      <c r="B38" s="13">
        <v>28339</v>
      </c>
      <c r="C38" s="13">
        <v>51266</v>
      </c>
      <c r="D38" s="13">
        <v>30292</v>
      </c>
      <c r="E38" s="21">
        <v>29568</v>
      </c>
      <c r="F38" s="15">
        <v>35916</v>
      </c>
      <c r="G38" s="16">
        <v>27310</v>
      </c>
      <c r="H38" s="29" t="s">
        <v>4</v>
      </c>
      <c r="I38" s="29" t="s">
        <v>4</v>
      </c>
      <c r="J38" s="29" t="s">
        <v>4</v>
      </c>
      <c r="K38" s="29" t="s">
        <v>4</v>
      </c>
      <c r="L38" s="29" t="s">
        <v>4</v>
      </c>
      <c r="M38" s="29" t="s">
        <v>4</v>
      </c>
      <c r="N38" s="29" t="s">
        <v>4</v>
      </c>
      <c r="O38" s="29" t="s">
        <v>4</v>
      </c>
      <c r="P38" s="29" t="s">
        <v>4</v>
      </c>
      <c r="Q38" s="29" t="s">
        <v>4</v>
      </c>
      <c r="R38" s="29" t="s">
        <v>4</v>
      </c>
      <c r="S38" s="29" t="s">
        <v>4</v>
      </c>
      <c r="T38" s="29" t="s">
        <v>4</v>
      </c>
      <c r="U38" s="29" t="s">
        <v>4</v>
      </c>
    </row>
    <row r="39" spans="1:21">
      <c r="A39" s="12"/>
      <c r="B39" s="13"/>
      <c r="C39" s="13"/>
      <c r="D39" s="13"/>
      <c r="E39" s="21"/>
      <c r="F39" s="15"/>
      <c r="G39" s="16"/>
      <c r="H39" s="17"/>
      <c r="I39" s="17"/>
      <c r="J39" s="12"/>
      <c r="K39" s="18"/>
      <c r="L39" s="19"/>
      <c r="M39" s="19"/>
      <c r="N39" s="19"/>
      <c r="O39" s="19"/>
      <c r="P39" s="19"/>
      <c r="Q39" s="19"/>
      <c r="R39" s="19"/>
      <c r="S39" s="29"/>
      <c r="T39" s="29"/>
      <c r="U39" s="29"/>
    </row>
    <row r="40" spans="1:21">
      <c r="A40" s="7" t="s">
        <v>29</v>
      </c>
      <c r="B40" s="8">
        <f t="shared" ref="B40:L40" si="7">+B42+B52</f>
        <v>757160</v>
      </c>
      <c r="C40" s="8">
        <f t="shared" si="7"/>
        <v>660260</v>
      </c>
      <c r="D40" s="8">
        <f t="shared" si="7"/>
        <v>666640</v>
      </c>
      <c r="E40" s="8">
        <f t="shared" si="7"/>
        <v>650096</v>
      </c>
      <c r="F40" s="9">
        <f t="shared" si="7"/>
        <v>648877</v>
      </c>
      <c r="G40" s="9">
        <f t="shared" si="7"/>
        <v>596508</v>
      </c>
      <c r="H40" s="10">
        <f t="shared" si="7"/>
        <v>642489</v>
      </c>
      <c r="I40" s="10">
        <f t="shared" si="7"/>
        <v>627133</v>
      </c>
      <c r="J40" s="10">
        <f t="shared" si="7"/>
        <v>629293</v>
      </c>
      <c r="K40" s="10">
        <f t="shared" si="7"/>
        <v>544789</v>
      </c>
      <c r="L40" s="11">
        <f t="shared" si="7"/>
        <v>671340</v>
      </c>
      <c r="M40" s="11">
        <f t="shared" ref="M40:R40" si="8">+M42+M52</f>
        <v>706775</v>
      </c>
      <c r="N40" s="11">
        <f t="shared" si="8"/>
        <v>664392</v>
      </c>
      <c r="O40" s="11">
        <f t="shared" si="8"/>
        <v>679644</v>
      </c>
      <c r="P40" s="11">
        <f t="shared" si="8"/>
        <v>748353</v>
      </c>
      <c r="Q40" s="11">
        <f t="shared" si="8"/>
        <v>775435</v>
      </c>
      <c r="R40" s="11">
        <f t="shared" si="8"/>
        <v>745849</v>
      </c>
      <c r="S40" s="22" t="s">
        <v>4</v>
      </c>
      <c r="T40" s="22" t="s">
        <v>4</v>
      </c>
      <c r="U40" s="22" t="s">
        <v>4</v>
      </c>
    </row>
    <row r="41" spans="1:21">
      <c r="A41" s="23" t="s">
        <v>30</v>
      </c>
      <c r="B41" s="11" t="s">
        <v>4</v>
      </c>
      <c r="C41" s="22" t="s">
        <v>4</v>
      </c>
      <c r="D41" s="22" t="s">
        <v>4</v>
      </c>
      <c r="E41" s="22" t="s">
        <v>4</v>
      </c>
      <c r="F41" s="22" t="s">
        <v>4</v>
      </c>
      <c r="G41" s="22" t="s">
        <v>4</v>
      </c>
      <c r="H41" s="22" t="s">
        <v>4</v>
      </c>
      <c r="I41" s="22" t="s">
        <v>4</v>
      </c>
      <c r="J41" s="22" t="s">
        <v>4</v>
      </c>
      <c r="K41" s="22" t="s">
        <v>4</v>
      </c>
      <c r="L41" s="22" t="s">
        <v>4</v>
      </c>
      <c r="M41" s="22" t="s">
        <v>4</v>
      </c>
      <c r="N41" s="22" t="s">
        <v>4</v>
      </c>
      <c r="O41" s="22" t="s">
        <v>4</v>
      </c>
      <c r="P41" s="22" t="s">
        <v>4</v>
      </c>
      <c r="Q41" s="22" t="s">
        <v>4</v>
      </c>
      <c r="R41" s="22" t="s">
        <v>4</v>
      </c>
      <c r="S41" s="22" t="s">
        <v>4</v>
      </c>
      <c r="T41" s="22" t="s">
        <v>4</v>
      </c>
      <c r="U41" s="22" t="s">
        <v>4</v>
      </c>
    </row>
    <row r="42" spans="1:21">
      <c r="A42" s="23" t="s">
        <v>31</v>
      </c>
      <c r="B42" s="24">
        <f t="shared" ref="B42:L42" si="9">SUM(B43:B51)</f>
        <v>402108</v>
      </c>
      <c r="C42" s="24">
        <f t="shared" si="9"/>
        <v>387853</v>
      </c>
      <c r="D42" s="24">
        <f t="shared" si="9"/>
        <v>407917</v>
      </c>
      <c r="E42" s="24">
        <f t="shared" si="9"/>
        <v>406052</v>
      </c>
      <c r="F42" s="25">
        <f t="shared" si="9"/>
        <v>416381</v>
      </c>
      <c r="G42" s="25">
        <f t="shared" si="9"/>
        <v>384896</v>
      </c>
      <c r="H42" s="26">
        <f t="shared" si="9"/>
        <v>408318</v>
      </c>
      <c r="I42" s="26">
        <f t="shared" si="9"/>
        <v>398704</v>
      </c>
      <c r="J42" s="26">
        <f t="shared" si="9"/>
        <v>370293</v>
      </c>
      <c r="K42" s="26">
        <f t="shared" si="9"/>
        <v>301289</v>
      </c>
      <c r="L42" s="27">
        <f t="shared" si="9"/>
        <v>335004</v>
      </c>
      <c r="M42" s="27">
        <v>353422</v>
      </c>
      <c r="N42" s="27">
        <v>377105</v>
      </c>
      <c r="O42" s="27">
        <v>390067</v>
      </c>
      <c r="P42" s="27">
        <v>442653</v>
      </c>
      <c r="Q42" s="27">
        <v>477077</v>
      </c>
      <c r="R42" s="27">
        <v>449049</v>
      </c>
      <c r="S42" s="22" t="s">
        <v>4</v>
      </c>
      <c r="T42" s="22" t="s">
        <v>4</v>
      </c>
      <c r="U42" s="22" t="s">
        <v>4</v>
      </c>
    </row>
    <row r="43" spans="1:21">
      <c r="A43" s="12" t="s">
        <v>32</v>
      </c>
      <c r="B43" s="13">
        <v>28398</v>
      </c>
      <c r="C43" s="13">
        <v>22980</v>
      </c>
      <c r="D43" s="13">
        <v>19627</v>
      </c>
      <c r="E43" s="21">
        <v>13814</v>
      </c>
      <c r="F43" s="15">
        <v>9368</v>
      </c>
      <c r="G43" s="16" t="s">
        <v>4</v>
      </c>
      <c r="H43" s="13" t="s">
        <v>4</v>
      </c>
      <c r="I43" s="13" t="s">
        <v>4</v>
      </c>
      <c r="J43" s="13">
        <v>0</v>
      </c>
      <c r="K43" s="13" t="s">
        <v>4</v>
      </c>
      <c r="L43" s="22" t="s">
        <v>4</v>
      </c>
      <c r="M43" s="22" t="s">
        <v>4</v>
      </c>
      <c r="N43" s="22" t="s">
        <v>4</v>
      </c>
      <c r="O43" s="22" t="s">
        <v>4</v>
      </c>
      <c r="P43" s="22" t="s">
        <v>4</v>
      </c>
      <c r="Q43" s="22" t="s">
        <v>4</v>
      </c>
      <c r="R43" s="22" t="s">
        <v>4</v>
      </c>
      <c r="S43" s="22" t="s">
        <v>4</v>
      </c>
      <c r="T43" s="22" t="s">
        <v>4</v>
      </c>
      <c r="U43" s="22" t="s">
        <v>4</v>
      </c>
    </row>
    <row r="44" spans="1:21">
      <c r="A44" s="12" t="s">
        <v>33</v>
      </c>
      <c r="B44" s="13" t="s">
        <v>4</v>
      </c>
      <c r="C44" s="13" t="s">
        <v>4</v>
      </c>
      <c r="D44" s="13" t="s">
        <v>4</v>
      </c>
      <c r="E44" s="21">
        <v>134</v>
      </c>
      <c r="F44" s="15">
        <v>67125</v>
      </c>
      <c r="G44" s="16">
        <v>65174</v>
      </c>
      <c r="H44" s="17">
        <v>58288</v>
      </c>
      <c r="I44" s="17">
        <v>71377</v>
      </c>
      <c r="J44" s="17">
        <v>54770</v>
      </c>
      <c r="K44" s="18">
        <v>32791</v>
      </c>
      <c r="L44" s="19">
        <v>43351</v>
      </c>
      <c r="M44" s="22" t="s">
        <v>4</v>
      </c>
      <c r="N44" s="22" t="s">
        <v>4</v>
      </c>
      <c r="O44" s="22" t="s">
        <v>4</v>
      </c>
      <c r="P44" s="22" t="s">
        <v>4</v>
      </c>
      <c r="Q44" s="22" t="s">
        <v>4</v>
      </c>
      <c r="R44" s="22" t="s">
        <v>4</v>
      </c>
      <c r="S44" s="22" t="s">
        <v>4</v>
      </c>
      <c r="T44" s="22" t="s">
        <v>4</v>
      </c>
      <c r="U44" s="22" t="s">
        <v>4</v>
      </c>
    </row>
    <row r="45" spans="1:21">
      <c r="A45" s="12" t="s">
        <v>34</v>
      </c>
      <c r="B45" s="13">
        <v>94731</v>
      </c>
      <c r="C45" s="13">
        <v>75847</v>
      </c>
      <c r="D45" s="13">
        <v>57871</v>
      </c>
      <c r="E45" s="21">
        <v>59348</v>
      </c>
      <c r="F45" s="15">
        <v>46821</v>
      </c>
      <c r="G45" s="16">
        <v>37568</v>
      </c>
      <c r="H45" s="17">
        <v>31058</v>
      </c>
      <c r="I45" s="17">
        <v>29747</v>
      </c>
      <c r="J45" s="17">
        <v>20439</v>
      </c>
      <c r="K45" s="18">
        <v>4861</v>
      </c>
      <c r="L45" s="19" t="s">
        <v>4</v>
      </c>
      <c r="M45" s="22" t="s">
        <v>4</v>
      </c>
      <c r="N45" s="22" t="s">
        <v>4</v>
      </c>
      <c r="O45" s="22" t="s">
        <v>4</v>
      </c>
      <c r="P45" s="22" t="s">
        <v>4</v>
      </c>
      <c r="Q45" s="22" t="s">
        <v>4</v>
      </c>
      <c r="R45" s="22" t="s">
        <v>4</v>
      </c>
      <c r="S45" s="22" t="s">
        <v>4</v>
      </c>
      <c r="T45" s="22" t="s">
        <v>4</v>
      </c>
      <c r="U45" s="22" t="s">
        <v>4</v>
      </c>
    </row>
    <row r="46" spans="1:21">
      <c r="A46" s="12" t="s">
        <v>35</v>
      </c>
      <c r="B46" s="13" t="s">
        <v>4</v>
      </c>
      <c r="C46" s="13" t="s">
        <v>4</v>
      </c>
      <c r="D46" s="13" t="s">
        <v>4</v>
      </c>
      <c r="E46" s="21" t="s">
        <v>4</v>
      </c>
      <c r="F46" s="15" t="s">
        <v>4</v>
      </c>
      <c r="G46" s="16" t="s">
        <v>4</v>
      </c>
      <c r="H46" s="17" t="s">
        <v>4</v>
      </c>
      <c r="I46" s="17" t="s">
        <v>4</v>
      </c>
      <c r="J46" s="17">
        <v>369</v>
      </c>
      <c r="K46" s="18">
        <v>22981</v>
      </c>
      <c r="L46" s="19">
        <v>23108</v>
      </c>
      <c r="M46" s="22" t="s">
        <v>4</v>
      </c>
      <c r="N46" s="22" t="s">
        <v>4</v>
      </c>
      <c r="O46" s="22" t="s">
        <v>4</v>
      </c>
      <c r="P46" s="22" t="s">
        <v>4</v>
      </c>
      <c r="Q46" s="22" t="s">
        <v>4</v>
      </c>
      <c r="R46" s="22" t="s">
        <v>4</v>
      </c>
      <c r="S46" s="22" t="s">
        <v>4</v>
      </c>
      <c r="T46" s="22" t="s">
        <v>4</v>
      </c>
      <c r="U46" s="22" t="s">
        <v>4</v>
      </c>
    </row>
    <row r="47" spans="1:21">
      <c r="A47" s="12" t="s">
        <v>36</v>
      </c>
      <c r="B47" s="13">
        <v>199258</v>
      </c>
      <c r="C47" s="13">
        <v>188427</v>
      </c>
      <c r="D47" s="13">
        <v>197310</v>
      </c>
      <c r="E47" s="21">
        <v>200328</v>
      </c>
      <c r="F47" s="15">
        <v>163255</v>
      </c>
      <c r="G47" s="16">
        <v>163426</v>
      </c>
      <c r="H47" s="17">
        <v>183848</v>
      </c>
      <c r="I47" s="17">
        <v>172206</v>
      </c>
      <c r="J47" s="17">
        <v>192470</v>
      </c>
      <c r="K47" s="18">
        <v>173717</v>
      </c>
      <c r="L47" s="19">
        <v>189083</v>
      </c>
      <c r="M47" s="22" t="s">
        <v>4</v>
      </c>
      <c r="N47" s="22" t="s">
        <v>4</v>
      </c>
      <c r="O47" s="22" t="s">
        <v>4</v>
      </c>
      <c r="P47" s="22" t="s">
        <v>4</v>
      </c>
      <c r="Q47" s="22" t="s">
        <v>4</v>
      </c>
      <c r="R47" s="22" t="s">
        <v>4</v>
      </c>
      <c r="S47" s="22" t="s">
        <v>4</v>
      </c>
      <c r="T47" s="22" t="s">
        <v>4</v>
      </c>
      <c r="U47" s="22" t="s">
        <v>4</v>
      </c>
    </row>
    <row r="48" spans="1:21">
      <c r="A48" s="12" t="s">
        <v>37</v>
      </c>
      <c r="B48" s="13">
        <v>79721</v>
      </c>
      <c r="C48" s="13">
        <v>91939</v>
      </c>
      <c r="D48" s="13">
        <v>93606</v>
      </c>
      <c r="E48" s="21">
        <v>96400</v>
      </c>
      <c r="F48" s="15">
        <v>90794</v>
      </c>
      <c r="G48" s="16">
        <v>98128</v>
      </c>
      <c r="H48" s="17">
        <v>126511</v>
      </c>
      <c r="I48" s="17">
        <v>120630</v>
      </c>
      <c r="J48" s="18">
        <v>96761</v>
      </c>
      <c r="K48" s="18">
        <v>66368</v>
      </c>
      <c r="L48" s="19">
        <v>79462</v>
      </c>
      <c r="M48" s="22" t="s">
        <v>4</v>
      </c>
      <c r="N48" s="22" t="s">
        <v>4</v>
      </c>
      <c r="O48" s="22" t="s">
        <v>4</v>
      </c>
      <c r="P48" s="22" t="s">
        <v>4</v>
      </c>
      <c r="Q48" s="22" t="s">
        <v>4</v>
      </c>
      <c r="R48" s="22" t="s">
        <v>4</v>
      </c>
      <c r="S48" s="22" t="s">
        <v>4</v>
      </c>
      <c r="T48" s="22" t="s">
        <v>4</v>
      </c>
      <c r="U48" s="22" t="s">
        <v>4</v>
      </c>
    </row>
    <row r="49" spans="1:22">
      <c r="A49" s="12" t="s">
        <v>38</v>
      </c>
      <c r="B49" s="13" t="s">
        <v>4</v>
      </c>
      <c r="C49" s="22" t="s">
        <v>4</v>
      </c>
      <c r="D49" s="22" t="s">
        <v>4</v>
      </c>
      <c r="E49" s="22" t="s">
        <v>4</v>
      </c>
      <c r="F49" s="15">
        <v>56</v>
      </c>
      <c r="G49" s="22" t="s">
        <v>4</v>
      </c>
      <c r="H49" s="22" t="s">
        <v>4</v>
      </c>
      <c r="I49" s="22" t="s">
        <v>4</v>
      </c>
      <c r="J49" s="22" t="s">
        <v>4</v>
      </c>
      <c r="K49" s="22" t="s">
        <v>4</v>
      </c>
      <c r="L49" s="22" t="s">
        <v>4</v>
      </c>
      <c r="M49" s="22" t="s">
        <v>4</v>
      </c>
      <c r="N49" s="22" t="s">
        <v>4</v>
      </c>
      <c r="O49" s="22" t="s">
        <v>4</v>
      </c>
      <c r="P49" s="22" t="s">
        <v>4</v>
      </c>
      <c r="Q49" s="22" t="s">
        <v>4</v>
      </c>
      <c r="R49" s="22" t="s">
        <v>4</v>
      </c>
      <c r="S49" s="22" t="s">
        <v>4</v>
      </c>
      <c r="T49" s="22" t="s">
        <v>4</v>
      </c>
      <c r="U49" s="22" t="s">
        <v>4</v>
      </c>
    </row>
    <row r="50" spans="1:22">
      <c r="A50" s="12" t="s">
        <v>39</v>
      </c>
      <c r="B50" s="13" t="s">
        <v>4</v>
      </c>
      <c r="C50" s="22" t="s">
        <v>4</v>
      </c>
      <c r="D50" s="22" t="s">
        <v>4</v>
      </c>
      <c r="E50" s="21">
        <v>2</v>
      </c>
      <c r="F50" s="22" t="s">
        <v>4</v>
      </c>
      <c r="G50" s="22" t="s">
        <v>4</v>
      </c>
      <c r="H50" s="22" t="s">
        <v>4</v>
      </c>
      <c r="I50" s="22" t="s">
        <v>4</v>
      </c>
      <c r="J50" s="22" t="s">
        <v>4</v>
      </c>
      <c r="K50" s="22" t="s">
        <v>4</v>
      </c>
      <c r="L50" s="22" t="s">
        <v>4</v>
      </c>
      <c r="M50" s="22" t="s">
        <v>4</v>
      </c>
      <c r="N50" s="22" t="s">
        <v>4</v>
      </c>
      <c r="O50" s="22" t="s">
        <v>4</v>
      </c>
      <c r="P50" s="22" t="s">
        <v>4</v>
      </c>
      <c r="Q50" s="22" t="s">
        <v>4</v>
      </c>
      <c r="R50" s="22" t="s">
        <v>4</v>
      </c>
      <c r="S50" s="22" t="s">
        <v>4</v>
      </c>
      <c r="T50" s="22" t="s">
        <v>4</v>
      </c>
      <c r="U50" s="22" t="s">
        <v>4</v>
      </c>
    </row>
    <row r="51" spans="1:22">
      <c r="A51" s="12" t="s">
        <v>40</v>
      </c>
      <c r="B51" s="13" t="s">
        <v>4</v>
      </c>
      <c r="C51" s="13">
        <v>8660</v>
      </c>
      <c r="D51" s="13">
        <v>39503</v>
      </c>
      <c r="E51" s="21">
        <v>36026</v>
      </c>
      <c r="F51" s="15">
        <v>38962</v>
      </c>
      <c r="G51" s="31">
        <v>20600</v>
      </c>
      <c r="H51" s="17">
        <v>8613</v>
      </c>
      <c r="I51" s="17">
        <v>4744</v>
      </c>
      <c r="J51" s="13">
        <v>5484</v>
      </c>
      <c r="K51" s="18">
        <v>571</v>
      </c>
      <c r="L51" s="22" t="s">
        <v>4</v>
      </c>
      <c r="M51" s="22" t="s">
        <v>4</v>
      </c>
      <c r="N51" s="22" t="s">
        <v>4</v>
      </c>
      <c r="O51" s="22" t="s">
        <v>4</v>
      </c>
      <c r="P51" s="22" t="s">
        <v>4</v>
      </c>
      <c r="Q51" s="22" t="s">
        <v>4</v>
      </c>
      <c r="R51" s="22" t="s">
        <v>4</v>
      </c>
      <c r="S51" s="22" t="s">
        <v>4</v>
      </c>
      <c r="T51" s="22" t="s">
        <v>4</v>
      </c>
      <c r="U51" s="22" t="s">
        <v>4</v>
      </c>
    </row>
    <row r="52" spans="1:22">
      <c r="A52" s="23" t="s">
        <v>41</v>
      </c>
      <c r="B52" s="24">
        <f t="shared" ref="B52:L52" si="10">B53</f>
        <v>355052</v>
      </c>
      <c r="C52" s="24">
        <f t="shared" si="10"/>
        <v>272407</v>
      </c>
      <c r="D52" s="24">
        <f t="shared" si="10"/>
        <v>258723</v>
      </c>
      <c r="E52" s="24">
        <f t="shared" si="10"/>
        <v>244044</v>
      </c>
      <c r="F52" s="25">
        <f t="shared" si="10"/>
        <v>232496</v>
      </c>
      <c r="G52" s="32">
        <f t="shared" si="10"/>
        <v>211612</v>
      </c>
      <c r="H52" s="33">
        <f t="shared" si="10"/>
        <v>234171</v>
      </c>
      <c r="I52" s="33">
        <f t="shared" si="10"/>
        <v>228429</v>
      </c>
      <c r="J52" s="33">
        <f t="shared" si="10"/>
        <v>259000</v>
      </c>
      <c r="K52" s="26">
        <f t="shared" si="10"/>
        <v>243500</v>
      </c>
      <c r="L52" s="27">
        <f t="shared" si="10"/>
        <v>336336</v>
      </c>
      <c r="M52" s="27">
        <v>353353</v>
      </c>
      <c r="N52" s="27">
        <v>287287</v>
      </c>
      <c r="O52" s="27">
        <v>289577</v>
      </c>
      <c r="P52" s="27">
        <v>305700</v>
      </c>
      <c r="Q52" s="27">
        <v>298358</v>
      </c>
      <c r="R52" s="27">
        <v>296800</v>
      </c>
      <c r="S52" s="22" t="s">
        <v>4</v>
      </c>
      <c r="T52" s="22" t="s">
        <v>4</v>
      </c>
      <c r="U52" s="22" t="s">
        <v>4</v>
      </c>
    </row>
    <row r="53" spans="1:22">
      <c r="A53" s="12" t="s">
        <v>42</v>
      </c>
      <c r="B53" s="13">
        <f>298387+56665</f>
        <v>355052</v>
      </c>
      <c r="C53" s="13">
        <f>239809+32598</f>
        <v>272407</v>
      </c>
      <c r="D53" s="13">
        <v>258723</v>
      </c>
      <c r="E53" s="21">
        <v>244044</v>
      </c>
      <c r="F53" s="15">
        <v>232496</v>
      </c>
      <c r="G53" s="31">
        <v>211612</v>
      </c>
      <c r="H53" s="17">
        <v>234171</v>
      </c>
      <c r="I53" s="17">
        <v>228429</v>
      </c>
      <c r="J53" s="17">
        <v>259000</v>
      </c>
      <c r="K53" s="18">
        <v>243500</v>
      </c>
      <c r="L53" s="19">
        <v>336336</v>
      </c>
      <c r="M53" s="22" t="s">
        <v>4</v>
      </c>
      <c r="N53" s="22" t="s">
        <v>4</v>
      </c>
      <c r="O53" s="22" t="s">
        <v>4</v>
      </c>
      <c r="P53" s="22" t="s">
        <v>4</v>
      </c>
      <c r="Q53" s="22" t="s">
        <v>4</v>
      </c>
      <c r="R53" s="22" t="s">
        <v>4</v>
      </c>
      <c r="S53" s="22" t="s">
        <v>4</v>
      </c>
      <c r="T53" s="22" t="s">
        <v>4</v>
      </c>
      <c r="U53" s="22" t="s">
        <v>4</v>
      </c>
    </row>
    <row r="54" spans="1:22">
      <c r="A54" s="12"/>
      <c r="B54" s="13"/>
      <c r="C54" s="13"/>
      <c r="D54" s="13"/>
      <c r="E54" s="21"/>
      <c r="F54" s="15"/>
      <c r="G54" s="31"/>
      <c r="H54" s="17"/>
      <c r="I54" s="17"/>
      <c r="J54" s="17"/>
      <c r="K54" s="18"/>
      <c r="L54" s="19"/>
      <c r="M54" s="19"/>
      <c r="N54" s="19"/>
      <c r="O54" s="19"/>
      <c r="P54" s="19"/>
      <c r="Q54" s="19"/>
      <c r="R54" s="19"/>
      <c r="S54" s="22"/>
      <c r="T54" s="22"/>
      <c r="U54" s="22"/>
    </row>
    <row r="55" spans="1:22">
      <c r="A55" s="12" t="s">
        <v>77</v>
      </c>
      <c r="B55" s="13"/>
      <c r="C55" s="22" t="s">
        <v>4</v>
      </c>
      <c r="D55" s="22" t="s">
        <v>4</v>
      </c>
      <c r="E55" s="22" t="s">
        <v>4</v>
      </c>
      <c r="F55" s="22" t="s">
        <v>4</v>
      </c>
      <c r="G55" s="22" t="s">
        <v>4</v>
      </c>
      <c r="H55" s="22" t="s">
        <v>4</v>
      </c>
      <c r="I55" s="22" t="s">
        <v>4</v>
      </c>
      <c r="J55" s="22" t="s">
        <v>4</v>
      </c>
      <c r="K55" s="22" t="s">
        <v>4</v>
      </c>
      <c r="L55" s="22" t="s">
        <v>4</v>
      </c>
      <c r="M55" s="18">
        <v>24423</v>
      </c>
      <c r="N55" s="18">
        <v>19474</v>
      </c>
      <c r="O55" s="18">
        <v>53668</v>
      </c>
      <c r="P55" s="18">
        <v>44145</v>
      </c>
      <c r="Q55" s="18">
        <v>28581</v>
      </c>
      <c r="R55" s="18">
        <v>40003</v>
      </c>
      <c r="S55" s="22" t="s">
        <v>4</v>
      </c>
      <c r="T55" s="22" t="s">
        <v>4</v>
      </c>
      <c r="U55" s="22" t="s">
        <v>4</v>
      </c>
    </row>
    <row r="56" spans="1:22">
      <c r="A56" s="34" t="s">
        <v>43</v>
      </c>
      <c r="B56" s="35">
        <f t="shared" ref="B56:G56" si="11">+B40+B33+B24+B19+B12+B7+B37</f>
        <v>2366359</v>
      </c>
      <c r="C56" s="35">
        <f t="shared" si="11"/>
        <v>2211172</v>
      </c>
      <c r="D56" s="35">
        <f t="shared" si="11"/>
        <v>2266902</v>
      </c>
      <c r="E56" s="35">
        <f t="shared" si="11"/>
        <v>2399374</v>
      </c>
      <c r="F56" s="36">
        <f t="shared" si="11"/>
        <v>2402501</v>
      </c>
      <c r="G56" s="36">
        <f t="shared" si="11"/>
        <v>2098168</v>
      </c>
      <c r="H56" s="36">
        <f>+H40+H33+H24+H19+H12+H7</f>
        <v>2078639</v>
      </c>
      <c r="I56" s="36">
        <f>+I40+I33+I24+I19+I12+I7</f>
        <v>2195780</v>
      </c>
      <c r="J56" s="36">
        <f>+J40+J33+J24+J19+J12+J7</f>
        <v>1943049</v>
      </c>
      <c r="K56" s="36">
        <f>+K40+K33+K24+K19+K12+K7</f>
        <v>1812688</v>
      </c>
      <c r="L56" s="36">
        <f>+L40+L33+L24+L19+L12+L7</f>
        <v>1913513</v>
      </c>
      <c r="M56" s="36">
        <f>+M55+M40+M24+M19+M12+M7</f>
        <v>1839068</v>
      </c>
      <c r="N56" s="36">
        <f>+N55+N40+N24+N19+N12+N7</f>
        <v>1539680</v>
      </c>
      <c r="O56" s="36">
        <f>+O40+O24+O19+O12+O7+O55</f>
        <v>1754668</v>
      </c>
      <c r="P56" s="36">
        <f>+P40+P24+P19+P12+P7+P55+P37</f>
        <v>1898342</v>
      </c>
      <c r="Q56" s="36">
        <f>+Q40+Q37+Q24+Q19+Q12+Q7 +Q55</f>
        <v>2218980</v>
      </c>
      <c r="R56" s="36">
        <f>+R40+R37+R24+R19+R12+R7+R55</f>
        <v>2354117</v>
      </c>
      <c r="S56" s="36">
        <v>2291474</v>
      </c>
      <c r="T56" s="36">
        <v>2267396</v>
      </c>
      <c r="U56" s="36">
        <v>2248019</v>
      </c>
    </row>
    <row r="57" spans="1:22" ht="13.5">
      <c r="A57" s="37" t="s">
        <v>44</v>
      </c>
      <c r="B57" s="12"/>
      <c r="C57" s="99"/>
      <c r="D57" s="99"/>
      <c r="E57" s="99"/>
      <c r="F57" s="99"/>
      <c r="G57" s="100"/>
      <c r="H57" s="99"/>
      <c r="I57" s="99"/>
      <c r="J57" s="99"/>
      <c r="K57" s="99"/>
      <c r="L57" s="99"/>
      <c r="M57" s="90"/>
      <c r="N57" s="90"/>
      <c r="O57" s="90"/>
      <c r="P57" s="90"/>
      <c r="Q57" s="83"/>
      <c r="R57" s="83"/>
      <c r="S57" s="83"/>
      <c r="T57" s="83"/>
      <c r="U57" s="83"/>
      <c r="V57" s="71"/>
    </row>
    <row r="58" spans="1:22">
      <c r="A58" s="40" t="s">
        <v>45</v>
      </c>
      <c r="B58" s="41">
        <v>50883</v>
      </c>
      <c r="C58" s="101">
        <v>50825</v>
      </c>
      <c r="D58" s="101">
        <v>47063</v>
      </c>
      <c r="E58" s="102">
        <v>37298</v>
      </c>
      <c r="F58" s="101">
        <v>29087</v>
      </c>
      <c r="G58" s="103">
        <v>11623</v>
      </c>
      <c r="H58" s="104">
        <v>12113</v>
      </c>
      <c r="I58" s="104">
        <v>10435</v>
      </c>
      <c r="J58" s="105">
        <v>7300</v>
      </c>
      <c r="K58" s="106" t="s">
        <v>4</v>
      </c>
      <c r="L58" s="107">
        <v>6340</v>
      </c>
      <c r="M58" s="93">
        <v>6977</v>
      </c>
      <c r="N58" s="93">
        <v>4539</v>
      </c>
      <c r="O58" s="93">
        <v>3577</v>
      </c>
      <c r="P58" s="93">
        <v>3940</v>
      </c>
      <c r="Q58" s="87">
        <v>4272</v>
      </c>
      <c r="R58" s="87">
        <v>3193</v>
      </c>
      <c r="S58" s="108" t="s">
        <v>4</v>
      </c>
      <c r="T58" s="108" t="s">
        <v>4</v>
      </c>
      <c r="U58" s="108" t="s">
        <v>4</v>
      </c>
    </row>
    <row r="59" spans="1:22">
      <c r="A59" s="40" t="s">
        <v>7</v>
      </c>
      <c r="B59" s="41"/>
      <c r="C59" s="106" t="s">
        <v>4</v>
      </c>
      <c r="D59" s="106" t="s">
        <v>4</v>
      </c>
      <c r="E59" s="106" t="s">
        <v>4</v>
      </c>
      <c r="F59" s="106" t="s">
        <v>4</v>
      </c>
      <c r="G59" s="106" t="s">
        <v>4</v>
      </c>
      <c r="H59" s="106" t="s">
        <v>4</v>
      </c>
      <c r="I59" s="106" t="s">
        <v>4</v>
      </c>
      <c r="J59" s="106" t="s">
        <v>4</v>
      </c>
      <c r="K59" s="106" t="s">
        <v>4</v>
      </c>
      <c r="L59" s="106" t="s">
        <v>4</v>
      </c>
      <c r="M59" s="106" t="s">
        <v>4</v>
      </c>
      <c r="N59" s="106" t="s">
        <v>4</v>
      </c>
      <c r="O59" s="93">
        <v>21551</v>
      </c>
      <c r="P59" s="93">
        <v>102011</v>
      </c>
      <c r="Q59" s="87">
        <v>123139</v>
      </c>
      <c r="R59" s="87">
        <v>108562</v>
      </c>
      <c r="S59" s="108" t="s">
        <v>4</v>
      </c>
      <c r="T59" s="108" t="s">
        <v>4</v>
      </c>
      <c r="U59" s="108" t="s">
        <v>4</v>
      </c>
    </row>
    <row r="60" spans="1:22">
      <c r="A60" s="39" t="s">
        <v>46</v>
      </c>
      <c r="B60" s="41">
        <v>45804</v>
      </c>
      <c r="C60" s="101">
        <v>45770</v>
      </c>
      <c r="D60" s="101">
        <v>44186</v>
      </c>
      <c r="E60" s="102">
        <v>42065</v>
      </c>
      <c r="F60" s="101">
        <v>46219</v>
      </c>
      <c r="G60" s="103">
        <f>50006-1262</f>
        <v>48744</v>
      </c>
      <c r="H60" s="104">
        <v>53013</v>
      </c>
      <c r="I60" s="104">
        <f>1564+38763+15195+8807</f>
        <v>64329</v>
      </c>
      <c r="J60" s="105">
        <v>53713</v>
      </c>
      <c r="K60" s="105">
        <v>19169</v>
      </c>
      <c r="L60" s="105">
        <v>24678</v>
      </c>
      <c r="M60" s="91" t="s">
        <v>24</v>
      </c>
      <c r="N60" s="91" t="s">
        <v>24</v>
      </c>
      <c r="O60" s="91" t="s">
        <v>24</v>
      </c>
      <c r="P60" s="91" t="s">
        <v>24</v>
      </c>
      <c r="Q60" s="84" t="s">
        <v>24</v>
      </c>
      <c r="R60" s="84" t="s">
        <v>24</v>
      </c>
      <c r="S60" s="108" t="s">
        <v>4</v>
      </c>
      <c r="T60" s="108" t="s">
        <v>4</v>
      </c>
      <c r="U60" s="108" t="s">
        <v>4</v>
      </c>
    </row>
    <row r="61" spans="1:22">
      <c r="A61" s="39" t="s">
        <v>23</v>
      </c>
      <c r="B61" s="41">
        <v>75463</v>
      </c>
      <c r="C61" s="101">
        <v>72703</v>
      </c>
      <c r="D61" s="101">
        <v>64320</v>
      </c>
      <c r="E61" s="102">
        <v>61051</v>
      </c>
      <c r="F61" s="101">
        <v>72756</v>
      </c>
      <c r="G61" s="104">
        <v>75181</v>
      </c>
      <c r="H61" s="104">
        <v>76586</v>
      </c>
      <c r="I61" s="104">
        <v>77602</v>
      </c>
      <c r="J61" s="105">
        <v>80488</v>
      </c>
      <c r="K61" s="105">
        <v>44400</v>
      </c>
      <c r="L61" s="105">
        <v>54914</v>
      </c>
      <c r="M61" s="91" t="s">
        <v>24</v>
      </c>
      <c r="N61" s="91" t="s">
        <v>24</v>
      </c>
      <c r="O61" s="91" t="s">
        <v>24</v>
      </c>
      <c r="P61" s="91" t="s">
        <v>24</v>
      </c>
      <c r="Q61" s="84" t="s">
        <v>24</v>
      </c>
      <c r="R61" s="84" t="s">
        <v>24</v>
      </c>
      <c r="S61" s="108" t="s">
        <v>4</v>
      </c>
      <c r="T61" s="108" t="s">
        <v>4</v>
      </c>
      <c r="U61" s="108" t="s">
        <v>4</v>
      </c>
    </row>
    <row r="62" spans="1:22" ht="14.5">
      <c r="A62" s="39" t="s">
        <v>27</v>
      </c>
      <c r="B62" s="41">
        <v>103889</v>
      </c>
      <c r="C62" s="101">
        <v>82077</v>
      </c>
      <c r="D62" s="101">
        <v>52189</v>
      </c>
      <c r="E62" s="102">
        <v>86869</v>
      </c>
      <c r="F62" s="101">
        <v>108878</v>
      </c>
      <c r="G62" s="103">
        <v>166505</v>
      </c>
      <c r="H62" s="104">
        <v>206085</v>
      </c>
      <c r="I62" s="104">
        <f>86435+106302+30028</f>
        <v>222765</v>
      </c>
      <c r="J62" s="105">
        <v>157171</v>
      </c>
      <c r="K62" s="105">
        <v>52321</v>
      </c>
      <c r="L62" s="105">
        <v>104517</v>
      </c>
      <c r="M62" s="92">
        <v>106286</v>
      </c>
      <c r="N62" s="92">
        <v>87460</v>
      </c>
      <c r="O62" s="92">
        <v>96634</v>
      </c>
      <c r="P62" s="92">
        <v>92425</v>
      </c>
      <c r="Q62" s="88">
        <v>39094</v>
      </c>
      <c r="R62" s="88">
        <v>47756</v>
      </c>
      <c r="S62" s="108" t="s">
        <v>4</v>
      </c>
      <c r="T62" s="108" t="s">
        <v>4</v>
      </c>
      <c r="U62" s="108" t="s">
        <v>4</v>
      </c>
    </row>
    <row r="63" spans="1:22">
      <c r="A63" s="39" t="s">
        <v>47</v>
      </c>
      <c r="B63" s="41">
        <v>40473</v>
      </c>
      <c r="C63" s="101">
        <v>37255</v>
      </c>
      <c r="D63" s="101">
        <v>67450</v>
      </c>
      <c r="E63" s="102">
        <v>68560</v>
      </c>
      <c r="F63" s="101">
        <v>66336</v>
      </c>
      <c r="G63" s="103">
        <v>73770</v>
      </c>
      <c r="H63" s="104">
        <v>73032</v>
      </c>
      <c r="I63" s="104">
        <v>61416</v>
      </c>
      <c r="J63" s="105">
        <v>57006</v>
      </c>
      <c r="K63" s="105">
        <v>29914</v>
      </c>
      <c r="L63" s="105">
        <v>37068</v>
      </c>
      <c r="M63" s="94">
        <v>27942</v>
      </c>
      <c r="N63" s="91" t="s">
        <v>24</v>
      </c>
      <c r="O63" s="91" t="s">
        <v>24</v>
      </c>
      <c r="P63" s="91" t="s">
        <v>24</v>
      </c>
      <c r="Q63" s="84" t="s">
        <v>24</v>
      </c>
      <c r="R63" s="84" t="s">
        <v>24</v>
      </c>
      <c r="S63" s="108" t="s">
        <v>4</v>
      </c>
      <c r="T63" s="108" t="s">
        <v>4</v>
      </c>
      <c r="U63" s="108" t="s">
        <v>4</v>
      </c>
    </row>
    <row r="64" spans="1:22" ht="14.5">
      <c r="A64" s="39" t="s">
        <v>17</v>
      </c>
      <c r="B64" s="41">
        <f>+B65</f>
        <v>250947</v>
      </c>
      <c r="C64" s="101">
        <f t="shared" ref="C64:I64" si="12">+C65+C66</f>
        <v>259005</v>
      </c>
      <c r="D64" s="101">
        <f t="shared" si="12"/>
        <v>235660</v>
      </c>
      <c r="E64" s="102">
        <f t="shared" si="12"/>
        <v>273181</v>
      </c>
      <c r="F64" s="102">
        <f t="shared" si="12"/>
        <v>259675</v>
      </c>
      <c r="G64" s="109">
        <f t="shared" si="12"/>
        <v>256830</v>
      </c>
      <c r="H64" s="109">
        <f t="shared" si="12"/>
        <v>262200</v>
      </c>
      <c r="I64" s="104">
        <f t="shared" si="12"/>
        <v>249138</v>
      </c>
      <c r="J64" s="105">
        <v>237019</v>
      </c>
      <c r="K64" s="105">
        <v>209837</v>
      </c>
      <c r="L64" s="105">
        <v>245847</v>
      </c>
      <c r="M64" s="92">
        <v>241496</v>
      </c>
      <c r="N64" s="92">
        <v>197654</v>
      </c>
      <c r="O64" s="92">
        <v>189154</v>
      </c>
      <c r="P64" s="92">
        <v>202896</v>
      </c>
      <c r="Q64" s="88">
        <v>225950</v>
      </c>
      <c r="R64" s="88">
        <v>240758</v>
      </c>
      <c r="S64" s="108" t="s">
        <v>4</v>
      </c>
      <c r="T64" s="108" t="s">
        <v>4</v>
      </c>
      <c r="U64" s="108" t="s">
        <v>4</v>
      </c>
    </row>
    <row r="65" spans="1:21">
      <c r="A65" s="45" t="s">
        <v>48</v>
      </c>
      <c r="B65" s="46">
        <v>250947</v>
      </c>
      <c r="C65" s="110">
        <v>166475</v>
      </c>
      <c r="D65" s="110">
        <v>157479</v>
      </c>
      <c r="E65" s="111">
        <v>172888</v>
      </c>
      <c r="F65" s="110">
        <v>163508</v>
      </c>
      <c r="G65" s="112">
        <v>157505</v>
      </c>
      <c r="H65" s="113">
        <v>158036</v>
      </c>
      <c r="I65" s="113">
        <v>133359</v>
      </c>
      <c r="J65" s="107" t="s">
        <v>49</v>
      </c>
      <c r="K65" s="107" t="s">
        <v>49</v>
      </c>
      <c r="L65" s="107" t="s">
        <v>49</v>
      </c>
      <c r="M65" s="107" t="s">
        <v>49</v>
      </c>
      <c r="N65" s="107" t="s">
        <v>49</v>
      </c>
      <c r="O65" s="107" t="s">
        <v>49</v>
      </c>
      <c r="P65" s="107" t="s">
        <v>49</v>
      </c>
      <c r="Q65" s="107" t="s">
        <v>49</v>
      </c>
      <c r="R65" s="107" t="s">
        <v>49</v>
      </c>
      <c r="S65" s="107" t="s">
        <v>49</v>
      </c>
      <c r="T65" s="107" t="s">
        <v>49</v>
      </c>
      <c r="U65" s="107" t="s">
        <v>49</v>
      </c>
    </row>
    <row r="66" spans="1:21">
      <c r="A66" s="45" t="s">
        <v>50</v>
      </c>
      <c r="B66" s="47" t="s">
        <v>4</v>
      </c>
      <c r="C66" s="111">
        <v>92530</v>
      </c>
      <c r="D66" s="111">
        <v>78181</v>
      </c>
      <c r="E66" s="111">
        <v>100293</v>
      </c>
      <c r="F66" s="110">
        <v>96167</v>
      </c>
      <c r="G66" s="114">
        <v>99325</v>
      </c>
      <c r="H66" s="115">
        <v>104164</v>
      </c>
      <c r="I66" s="113">
        <v>115779</v>
      </c>
      <c r="J66" s="107" t="s">
        <v>49</v>
      </c>
      <c r="K66" s="107" t="s">
        <v>49</v>
      </c>
      <c r="L66" s="107" t="s">
        <v>49</v>
      </c>
      <c r="M66" s="107" t="s">
        <v>49</v>
      </c>
      <c r="N66" s="107" t="s">
        <v>49</v>
      </c>
      <c r="O66" s="107" t="s">
        <v>49</v>
      </c>
      <c r="P66" s="107" t="s">
        <v>49</v>
      </c>
      <c r="Q66" s="107" t="s">
        <v>49</v>
      </c>
      <c r="R66" s="107" t="s">
        <v>49</v>
      </c>
      <c r="S66" s="107" t="s">
        <v>49</v>
      </c>
      <c r="T66" s="107" t="s">
        <v>49</v>
      </c>
      <c r="U66" s="107" t="s">
        <v>49</v>
      </c>
    </row>
    <row r="67" spans="1:21">
      <c r="A67" s="40" t="s">
        <v>51</v>
      </c>
      <c r="B67" s="41">
        <v>6405</v>
      </c>
      <c r="C67" s="101">
        <v>7467</v>
      </c>
      <c r="D67" s="101">
        <v>7404</v>
      </c>
      <c r="E67" s="102">
        <v>6427</v>
      </c>
      <c r="F67" s="101">
        <v>6692</v>
      </c>
      <c r="G67" s="103">
        <v>7963</v>
      </c>
      <c r="H67" s="104">
        <v>5617</v>
      </c>
      <c r="I67" s="108" t="s">
        <v>4</v>
      </c>
      <c r="J67" s="108" t="s">
        <v>4</v>
      </c>
      <c r="K67" s="108" t="s">
        <v>4</v>
      </c>
      <c r="L67" s="108" t="s">
        <v>4</v>
      </c>
      <c r="M67" s="108" t="s">
        <v>4</v>
      </c>
      <c r="N67" s="108" t="s">
        <v>4</v>
      </c>
      <c r="O67" s="108" t="s">
        <v>4</v>
      </c>
      <c r="P67" s="108" t="s">
        <v>4</v>
      </c>
      <c r="Q67" s="108" t="s">
        <v>4</v>
      </c>
      <c r="R67" s="108" t="s">
        <v>4</v>
      </c>
      <c r="S67" s="108" t="s">
        <v>4</v>
      </c>
      <c r="T67" s="108" t="s">
        <v>4</v>
      </c>
      <c r="U67" s="108" t="s">
        <v>4</v>
      </c>
    </row>
    <row r="68" spans="1:21">
      <c r="A68" s="40" t="s">
        <v>31</v>
      </c>
      <c r="B68" s="41">
        <v>57323</v>
      </c>
      <c r="C68" s="101">
        <v>59594</v>
      </c>
      <c r="D68" s="101">
        <v>47759</v>
      </c>
      <c r="E68" s="102">
        <v>30881</v>
      </c>
      <c r="F68" s="108" t="s">
        <v>4</v>
      </c>
      <c r="G68" s="108" t="s">
        <v>4</v>
      </c>
      <c r="H68" s="108" t="s">
        <v>4</v>
      </c>
      <c r="I68" s="108" t="s">
        <v>4</v>
      </c>
      <c r="J68" s="108" t="s">
        <v>4</v>
      </c>
      <c r="K68" s="108" t="s">
        <v>4</v>
      </c>
      <c r="L68" s="108" t="s">
        <v>4</v>
      </c>
      <c r="M68" s="108" t="s">
        <v>4</v>
      </c>
      <c r="N68" s="108" t="s">
        <v>4</v>
      </c>
      <c r="O68" s="108" t="s">
        <v>4</v>
      </c>
      <c r="P68" s="108" t="s">
        <v>4</v>
      </c>
      <c r="Q68" s="108" t="s">
        <v>4</v>
      </c>
      <c r="R68" s="108" t="s">
        <v>4</v>
      </c>
      <c r="S68" s="108" t="s">
        <v>4</v>
      </c>
      <c r="T68" s="108" t="s">
        <v>4</v>
      </c>
      <c r="U68" s="108" t="s">
        <v>4</v>
      </c>
    </row>
    <row r="69" spans="1:21">
      <c r="A69" s="40" t="s">
        <v>52</v>
      </c>
      <c r="B69" s="41">
        <v>33821</v>
      </c>
      <c r="C69" s="101">
        <v>22612</v>
      </c>
      <c r="D69" s="101">
        <v>20878</v>
      </c>
      <c r="E69" s="102">
        <v>22618</v>
      </c>
      <c r="F69" s="101">
        <v>18595</v>
      </c>
      <c r="G69" s="103">
        <v>12454</v>
      </c>
      <c r="H69" s="104">
        <v>8680</v>
      </c>
      <c r="I69" s="104">
        <v>6692</v>
      </c>
      <c r="J69" s="107">
        <v>4514</v>
      </c>
      <c r="K69" s="107">
        <v>1197</v>
      </c>
      <c r="L69" s="107">
        <v>769</v>
      </c>
      <c r="M69" s="108" t="s">
        <v>4</v>
      </c>
      <c r="N69" s="108" t="s">
        <v>4</v>
      </c>
      <c r="O69" s="108" t="s">
        <v>4</v>
      </c>
      <c r="P69" s="108" t="s">
        <v>4</v>
      </c>
      <c r="Q69" s="108" t="s">
        <v>4</v>
      </c>
      <c r="R69" s="108" t="s">
        <v>4</v>
      </c>
      <c r="S69" s="108" t="s">
        <v>4</v>
      </c>
      <c r="T69" s="108" t="s">
        <v>4</v>
      </c>
      <c r="U69" s="108" t="s">
        <v>4</v>
      </c>
    </row>
    <row r="70" spans="1:21" ht="14.5">
      <c r="A70" s="40" t="s">
        <v>88</v>
      </c>
      <c r="B70" s="41"/>
      <c r="C70" s="108" t="s">
        <v>4</v>
      </c>
      <c r="D70" s="108" t="s">
        <v>4</v>
      </c>
      <c r="E70" s="108" t="s">
        <v>4</v>
      </c>
      <c r="F70" s="108" t="s">
        <v>4</v>
      </c>
      <c r="G70" s="108" t="s">
        <v>4</v>
      </c>
      <c r="H70" s="108" t="s">
        <v>4</v>
      </c>
      <c r="I70" s="108" t="s">
        <v>4</v>
      </c>
      <c r="J70" s="108" t="s">
        <v>4</v>
      </c>
      <c r="K70" s="108" t="s">
        <v>4</v>
      </c>
      <c r="L70" s="108" t="s">
        <v>4</v>
      </c>
      <c r="M70" s="95">
        <f>+M71-SUM(M58+M62+M63+M64)</f>
        <v>151179</v>
      </c>
      <c r="N70" s="95">
        <f>N76-SUM(N58+N62+N64)</f>
        <v>149846</v>
      </c>
      <c r="O70" s="95">
        <f>O76-SUM(O58+O59+O62+O64)</f>
        <v>97754</v>
      </c>
      <c r="P70" s="95">
        <f>P76-SUM(P58+P59+P62+P64)</f>
        <v>103364</v>
      </c>
      <c r="Q70" s="95">
        <f>Q76-SUM(Q58+Q59+Q62+Q64)</f>
        <v>121766</v>
      </c>
      <c r="R70" s="95">
        <f>R76-SUM(R58+R59+R62+R64)</f>
        <v>131536</v>
      </c>
      <c r="S70" s="108" t="s">
        <v>4</v>
      </c>
      <c r="T70" s="108" t="s">
        <v>4</v>
      </c>
      <c r="U70" s="108" t="s">
        <v>4</v>
      </c>
    </row>
    <row r="71" spans="1:21">
      <c r="A71" s="48" t="s">
        <v>43</v>
      </c>
      <c r="B71" s="49">
        <f>SUM(B58:B64,B67:B69)</f>
        <v>665008</v>
      </c>
      <c r="C71" s="49">
        <f t="shared" ref="C71:L71" si="13">SUM(C58:C64,C67:C69)</f>
        <v>637308</v>
      </c>
      <c r="D71" s="49">
        <f t="shared" si="13"/>
        <v>586909</v>
      </c>
      <c r="E71" s="49">
        <f t="shared" si="13"/>
        <v>628950</v>
      </c>
      <c r="F71" s="49">
        <f t="shared" si="13"/>
        <v>608238</v>
      </c>
      <c r="G71" s="49">
        <f t="shared" si="13"/>
        <v>653070</v>
      </c>
      <c r="H71" s="49">
        <f t="shared" si="13"/>
        <v>697326</v>
      </c>
      <c r="I71" s="49">
        <f t="shared" si="13"/>
        <v>692377</v>
      </c>
      <c r="J71" s="49">
        <f t="shared" si="13"/>
        <v>597211</v>
      </c>
      <c r="K71" s="49">
        <f t="shared" si="13"/>
        <v>356838</v>
      </c>
      <c r="L71" s="49">
        <f t="shared" si="13"/>
        <v>474133</v>
      </c>
      <c r="M71" s="36">
        <v>533880</v>
      </c>
      <c r="N71" s="36">
        <f>SUM(N58:N70)</f>
        <v>439499</v>
      </c>
      <c r="O71" s="36">
        <f>SUM(O58:O70)</f>
        <v>408670</v>
      </c>
      <c r="P71" s="36">
        <f>SUM(P58:P70)</f>
        <v>504636</v>
      </c>
      <c r="Q71" s="36">
        <f>SUM(Q58:Q70)</f>
        <v>514221</v>
      </c>
      <c r="R71" s="36">
        <f>SUM(R58:R70)</f>
        <v>531805</v>
      </c>
      <c r="S71" s="36">
        <v>556843</v>
      </c>
      <c r="T71" s="36">
        <v>552169</v>
      </c>
      <c r="U71" s="36">
        <v>574341</v>
      </c>
    </row>
    <row r="72" spans="1:21" ht="14.5">
      <c r="A72" s="37" t="s">
        <v>53</v>
      </c>
      <c r="B72" s="12"/>
      <c r="C72" s="12"/>
      <c r="D72" s="12"/>
      <c r="E72" s="12"/>
      <c r="F72" s="12"/>
      <c r="G72" s="38"/>
      <c r="H72" s="12"/>
      <c r="I72" s="12"/>
      <c r="J72" s="12"/>
      <c r="K72" s="12"/>
      <c r="L72" s="12"/>
      <c r="M72" s="85"/>
      <c r="N72" s="82"/>
      <c r="O72" s="82"/>
      <c r="P72" s="82"/>
      <c r="Q72" s="89"/>
      <c r="R72" s="89"/>
      <c r="S72" s="89"/>
      <c r="T72" s="89"/>
      <c r="U72" s="89"/>
    </row>
    <row r="73" spans="1:21" ht="14.5">
      <c r="A73" s="39" t="s">
        <v>46</v>
      </c>
      <c r="B73" s="41">
        <v>1436</v>
      </c>
      <c r="C73" s="41">
        <v>1378</v>
      </c>
      <c r="D73" s="41">
        <v>1382</v>
      </c>
      <c r="E73" s="42">
        <v>1502</v>
      </c>
      <c r="F73" s="41">
        <v>1435</v>
      </c>
      <c r="G73" s="41">
        <v>1262</v>
      </c>
      <c r="H73" s="41">
        <v>1470</v>
      </c>
      <c r="I73" s="43">
        <v>1546</v>
      </c>
      <c r="J73" s="44">
        <v>1384</v>
      </c>
      <c r="K73" s="44">
        <v>552</v>
      </c>
      <c r="L73" s="44">
        <v>254</v>
      </c>
      <c r="M73" s="86">
        <v>381</v>
      </c>
      <c r="N73" s="22" t="s">
        <v>4</v>
      </c>
      <c r="O73" s="22" t="s">
        <v>4</v>
      </c>
      <c r="P73" s="22" t="s">
        <v>4</v>
      </c>
      <c r="Q73" s="22" t="s">
        <v>4</v>
      </c>
      <c r="R73" s="22" t="s">
        <v>4</v>
      </c>
      <c r="S73" s="22" t="s">
        <v>4</v>
      </c>
      <c r="T73" s="22" t="s">
        <v>4</v>
      </c>
      <c r="U73" s="22" t="s">
        <v>4</v>
      </c>
    </row>
    <row r="74" spans="1:21">
      <c r="A74" s="39" t="s">
        <v>27</v>
      </c>
      <c r="B74" s="42">
        <v>71</v>
      </c>
      <c r="C74" s="42">
        <v>30</v>
      </c>
      <c r="D74" s="42">
        <v>46</v>
      </c>
      <c r="E74" s="22" t="s">
        <v>4</v>
      </c>
      <c r="F74" s="22" t="s">
        <v>4</v>
      </c>
      <c r="G74" s="22" t="s">
        <v>4</v>
      </c>
      <c r="H74" s="22" t="s">
        <v>4</v>
      </c>
      <c r="I74" s="22" t="s">
        <v>4</v>
      </c>
      <c r="J74" s="22" t="s">
        <v>4</v>
      </c>
      <c r="K74" s="22" t="s">
        <v>4</v>
      </c>
      <c r="L74" s="22" t="s">
        <v>4</v>
      </c>
      <c r="M74" s="22" t="s">
        <v>4</v>
      </c>
      <c r="N74" s="22" t="s">
        <v>4</v>
      </c>
      <c r="O74" s="22" t="s">
        <v>4</v>
      </c>
      <c r="P74" s="22" t="s">
        <v>4</v>
      </c>
      <c r="Q74" s="22" t="s">
        <v>4</v>
      </c>
      <c r="R74" s="22" t="s">
        <v>4</v>
      </c>
      <c r="S74" s="22" t="s">
        <v>4</v>
      </c>
      <c r="T74" s="22" t="s">
        <v>4</v>
      </c>
      <c r="U74" s="22" t="s">
        <v>4</v>
      </c>
    </row>
    <row r="75" spans="1:21">
      <c r="A75" s="48" t="s">
        <v>43</v>
      </c>
      <c r="B75" s="49">
        <f t="shared" ref="B75:L75" si="14">SUM(B73:B74)</f>
        <v>1507</v>
      </c>
      <c r="C75" s="49">
        <f t="shared" si="14"/>
        <v>1408</v>
      </c>
      <c r="D75" s="49">
        <f t="shared" si="14"/>
        <v>1428</v>
      </c>
      <c r="E75" s="49">
        <f t="shared" si="14"/>
        <v>1502</v>
      </c>
      <c r="F75" s="49">
        <f t="shared" si="14"/>
        <v>1435</v>
      </c>
      <c r="G75" s="49">
        <f t="shared" si="14"/>
        <v>1262</v>
      </c>
      <c r="H75" s="49">
        <f t="shared" si="14"/>
        <v>1470</v>
      </c>
      <c r="I75" s="49">
        <f t="shared" si="14"/>
        <v>1546</v>
      </c>
      <c r="J75" s="49">
        <f t="shared" si="14"/>
        <v>1384</v>
      </c>
      <c r="K75" s="49">
        <f t="shared" si="14"/>
        <v>552</v>
      </c>
      <c r="L75" s="49">
        <f t="shared" si="14"/>
        <v>254</v>
      </c>
      <c r="M75" s="36">
        <v>381</v>
      </c>
      <c r="N75" s="36" t="s">
        <v>4</v>
      </c>
      <c r="O75" s="36" t="s">
        <v>4</v>
      </c>
      <c r="P75" s="36" t="s">
        <v>4</v>
      </c>
      <c r="Q75" s="36" t="s">
        <v>4</v>
      </c>
      <c r="R75" s="36" t="s">
        <v>4</v>
      </c>
      <c r="S75" s="36" t="s">
        <v>4</v>
      </c>
      <c r="T75" s="36" t="s">
        <v>4</v>
      </c>
      <c r="U75" s="36" t="s">
        <v>4</v>
      </c>
    </row>
    <row r="76" spans="1:21">
      <c r="A76" s="48" t="s">
        <v>85</v>
      </c>
      <c r="B76" s="49">
        <f>+B75+B71</f>
        <v>666515</v>
      </c>
      <c r="C76" s="49">
        <f t="shared" ref="C76:L76" si="15">+C75+C71</f>
        <v>638716</v>
      </c>
      <c r="D76" s="49">
        <f t="shared" si="15"/>
        <v>588337</v>
      </c>
      <c r="E76" s="49">
        <f t="shared" si="15"/>
        <v>630452</v>
      </c>
      <c r="F76" s="49">
        <f t="shared" si="15"/>
        <v>609673</v>
      </c>
      <c r="G76" s="49">
        <f t="shared" si="15"/>
        <v>654332</v>
      </c>
      <c r="H76" s="49">
        <f t="shared" si="15"/>
        <v>698796</v>
      </c>
      <c r="I76" s="49">
        <f t="shared" si="15"/>
        <v>693923</v>
      </c>
      <c r="J76" s="49">
        <f t="shared" si="15"/>
        <v>598595</v>
      </c>
      <c r="K76" s="49">
        <f t="shared" si="15"/>
        <v>357390</v>
      </c>
      <c r="L76" s="49">
        <f t="shared" si="15"/>
        <v>474387</v>
      </c>
      <c r="M76" s="49">
        <v>534261</v>
      </c>
      <c r="N76" s="49">
        <v>439499</v>
      </c>
      <c r="O76" s="49">
        <v>408670</v>
      </c>
      <c r="P76" s="49">
        <v>504636</v>
      </c>
      <c r="Q76" s="49">
        <v>514221</v>
      </c>
      <c r="R76" s="49">
        <v>531805</v>
      </c>
      <c r="S76" s="49">
        <v>556843</v>
      </c>
      <c r="T76" s="49">
        <v>552169</v>
      </c>
      <c r="U76" s="49">
        <f>U71</f>
        <v>574341</v>
      </c>
    </row>
    <row r="77" spans="1:21" ht="13.5">
      <c r="A77" s="37" t="s">
        <v>54</v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</row>
    <row r="78" spans="1:21">
      <c r="A78" s="28" t="s">
        <v>45</v>
      </c>
      <c r="B78" s="15">
        <f t="shared" ref="B78:L78" si="16">SUM(B58,B7)</f>
        <v>536288</v>
      </c>
      <c r="C78" s="15">
        <f t="shared" si="16"/>
        <v>494727</v>
      </c>
      <c r="D78" s="15">
        <f t="shared" si="16"/>
        <v>502424</v>
      </c>
      <c r="E78" s="15">
        <f t="shared" si="16"/>
        <v>547146</v>
      </c>
      <c r="F78" s="15">
        <f t="shared" si="16"/>
        <v>518473</v>
      </c>
      <c r="G78" s="15">
        <f t="shared" si="16"/>
        <v>428215</v>
      </c>
      <c r="H78" s="15">
        <f t="shared" si="16"/>
        <v>289075</v>
      </c>
      <c r="I78" s="15">
        <f t="shared" si="16"/>
        <v>281163</v>
      </c>
      <c r="J78" s="15">
        <f t="shared" si="16"/>
        <v>257963</v>
      </c>
      <c r="K78" s="15">
        <f t="shared" si="16"/>
        <v>350089</v>
      </c>
      <c r="L78" s="41">
        <f t="shared" si="16"/>
        <v>357179</v>
      </c>
      <c r="M78" s="22" t="s">
        <v>4</v>
      </c>
      <c r="N78" s="22" t="s">
        <v>4</v>
      </c>
      <c r="O78" s="22" t="s">
        <v>4</v>
      </c>
      <c r="P78" s="22" t="s">
        <v>4</v>
      </c>
      <c r="Q78" s="22" t="s">
        <v>4</v>
      </c>
      <c r="R78" s="22" t="s">
        <v>4</v>
      </c>
      <c r="S78" s="22" t="s">
        <v>4</v>
      </c>
      <c r="T78" s="22" t="s">
        <v>4</v>
      </c>
      <c r="U78" s="22" t="s">
        <v>4</v>
      </c>
    </row>
    <row r="79" spans="1:21">
      <c r="A79" s="28" t="s">
        <v>7</v>
      </c>
      <c r="B79" s="15">
        <f>B12</f>
        <v>343794</v>
      </c>
      <c r="C79" s="15">
        <f t="shared" ref="C79:K79" si="17">C12</f>
        <v>318423</v>
      </c>
      <c r="D79" s="15">
        <f t="shared" si="17"/>
        <v>373589</v>
      </c>
      <c r="E79" s="15">
        <f t="shared" si="17"/>
        <v>384324</v>
      </c>
      <c r="F79" s="15">
        <f t="shared" si="17"/>
        <v>449101</v>
      </c>
      <c r="G79" s="15">
        <f t="shared" si="17"/>
        <v>372777</v>
      </c>
      <c r="H79" s="15">
        <f t="shared" si="17"/>
        <v>420544</v>
      </c>
      <c r="I79" s="15">
        <f t="shared" si="17"/>
        <v>418983</v>
      </c>
      <c r="J79" s="15">
        <f t="shared" si="17"/>
        <v>357646</v>
      </c>
      <c r="K79" s="15">
        <f t="shared" si="17"/>
        <v>300347</v>
      </c>
      <c r="L79" s="41">
        <f>L12</f>
        <v>256650</v>
      </c>
      <c r="M79" s="22" t="s">
        <v>4</v>
      </c>
      <c r="N79" s="22" t="s">
        <v>4</v>
      </c>
      <c r="O79" s="22" t="s">
        <v>4</v>
      </c>
      <c r="P79" s="22" t="s">
        <v>4</v>
      </c>
      <c r="Q79" s="22" t="s">
        <v>4</v>
      </c>
      <c r="R79" s="22" t="s">
        <v>4</v>
      </c>
      <c r="S79" s="22" t="s">
        <v>4</v>
      </c>
      <c r="T79" s="22" t="s">
        <v>4</v>
      </c>
      <c r="U79" s="22" t="s">
        <v>4</v>
      </c>
    </row>
    <row r="80" spans="1:21">
      <c r="A80" s="28" t="s">
        <v>46</v>
      </c>
      <c r="B80" s="15">
        <f t="shared" ref="B80:K80" si="18">+B73+B60</f>
        <v>47240</v>
      </c>
      <c r="C80" s="15">
        <f t="shared" si="18"/>
        <v>47148</v>
      </c>
      <c r="D80" s="15">
        <f t="shared" si="18"/>
        <v>45568</v>
      </c>
      <c r="E80" s="15">
        <f t="shared" si="18"/>
        <v>43567</v>
      </c>
      <c r="F80" s="15">
        <f t="shared" si="18"/>
        <v>47654</v>
      </c>
      <c r="G80" s="15">
        <f t="shared" si="18"/>
        <v>50006</v>
      </c>
      <c r="H80" s="15">
        <f t="shared" si="18"/>
        <v>54483</v>
      </c>
      <c r="I80" s="15">
        <f t="shared" si="18"/>
        <v>65875</v>
      </c>
      <c r="J80" s="15">
        <f t="shared" si="18"/>
        <v>55097</v>
      </c>
      <c r="K80" s="15">
        <f t="shared" si="18"/>
        <v>19721</v>
      </c>
      <c r="L80" s="41">
        <f>+L73+L60</f>
        <v>24932</v>
      </c>
      <c r="M80" s="22" t="s">
        <v>4</v>
      </c>
      <c r="N80" s="22" t="s">
        <v>4</v>
      </c>
      <c r="O80" s="22" t="s">
        <v>4</v>
      </c>
      <c r="P80" s="22" t="s">
        <v>4</v>
      </c>
      <c r="Q80" s="22" t="s">
        <v>4</v>
      </c>
      <c r="R80" s="22" t="s">
        <v>4</v>
      </c>
      <c r="S80" s="22" t="s">
        <v>4</v>
      </c>
      <c r="T80" s="22" t="s">
        <v>4</v>
      </c>
      <c r="U80" s="22" t="s">
        <v>4</v>
      </c>
    </row>
    <row r="81" spans="1:21">
      <c r="A81" s="28" t="s">
        <v>23</v>
      </c>
      <c r="B81" s="15">
        <f t="shared" ref="B81:L81" si="19">SUM(B33,B61)</f>
        <v>89416</v>
      </c>
      <c r="C81" s="15">
        <f t="shared" si="19"/>
        <v>84388</v>
      </c>
      <c r="D81" s="15">
        <f t="shared" si="19"/>
        <v>73038</v>
      </c>
      <c r="E81" s="15">
        <f t="shared" si="19"/>
        <v>67788</v>
      </c>
      <c r="F81" s="15">
        <f t="shared" si="19"/>
        <v>92995</v>
      </c>
      <c r="G81" s="15">
        <f t="shared" si="19"/>
        <v>91008</v>
      </c>
      <c r="H81" s="15">
        <f t="shared" si="19"/>
        <v>93816</v>
      </c>
      <c r="I81" s="15">
        <f t="shared" si="19"/>
        <v>97103</v>
      </c>
      <c r="J81" s="15">
        <f t="shared" si="19"/>
        <v>102400</v>
      </c>
      <c r="K81" s="15">
        <f t="shared" si="19"/>
        <v>54600</v>
      </c>
      <c r="L81" s="41">
        <f t="shared" si="19"/>
        <v>70310</v>
      </c>
      <c r="M81" s="22" t="s">
        <v>4</v>
      </c>
      <c r="N81" s="22" t="s">
        <v>4</v>
      </c>
      <c r="O81" s="22" t="s">
        <v>4</v>
      </c>
      <c r="P81" s="22" t="s">
        <v>4</v>
      </c>
      <c r="Q81" s="22" t="s">
        <v>4</v>
      </c>
      <c r="R81" s="22" t="s">
        <v>4</v>
      </c>
      <c r="S81" s="22" t="s">
        <v>4</v>
      </c>
      <c r="T81" s="22" t="s">
        <v>4</v>
      </c>
      <c r="U81" s="22" t="s">
        <v>4</v>
      </c>
    </row>
    <row r="82" spans="1:21">
      <c r="A82" s="28" t="s">
        <v>27</v>
      </c>
      <c r="B82" s="16">
        <f t="shared" ref="B82:L82" si="20">SUM(B74,B62,B37)</f>
        <v>132299</v>
      </c>
      <c r="C82" s="16">
        <f t="shared" si="20"/>
        <v>133373</v>
      </c>
      <c r="D82" s="16">
        <f t="shared" si="20"/>
        <v>82527</v>
      </c>
      <c r="E82" s="16">
        <f t="shared" si="20"/>
        <v>116437</v>
      </c>
      <c r="F82" s="16">
        <f t="shared" si="20"/>
        <v>144794</v>
      </c>
      <c r="G82" s="16">
        <f t="shared" si="20"/>
        <v>193815</v>
      </c>
      <c r="H82" s="16">
        <f t="shared" si="20"/>
        <v>206085</v>
      </c>
      <c r="I82" s="16">
        <f t="shared" si="20"/>
        <v>222765</v>
      </c>
      <c r="J82" s="16">
        <f t="shared" si="20"/>
        <v>157171</v>
      </c>
      <c r="K82" s="16">
        <f t="shared" si="20"/>
        <v>52321</v>
      </c>
      <c r="L82" s="42">
        <f t="shared" si="20"/>
        <v>104517</v>
      </c>
      <c r="M82" s="22" t="s">
        <v>4</v>
      </c>
      <c r="N82" s="22" t="s">
        <v>4</v>
      </c>
      <c r="O82" s="22" t="s">
        <v>4</v>
      </c>
      <c r="P82" s="22" t="s">
        <v>4</v>
      </c>
      <c r="Q82" s="22" t="s">
        <v>4</v>
      </c>
      <c r="R82" s="22" t="s">
        <v>4</v>
      </c>
      <c r="S82" s="22" t="s">
        <v>4</v>
      </c>
      <c r="T82" s="22" t="s">
        <v>4</v>
      </c>
      <c r="U82" s="22" t="s">
        <v>4</v>
      </c>
    </row>
    <row r="83" spans="1:21">
      <c r="A83" s="28" t="s">
        <v>47</v>
      </c>
      <c r="B83" s="15">
        <f t="shared" ref="B83:L83" si="21">SUM(B63,B19)</f>
        <v>425526</v>
      </c>
      <c r="C83" s="15">
        <f t="shared" si="21"/>
        <v>399088</v>
      </c>
      <c r="D83" s="15">
        <f t="shared" si="21"/>
        <v>437001</v>
      </c>
      <c r="E83" s="15">
        <f t="shared" si="21"/>
        <v>528060</v>
      </c>
      <c r="F83" s="15">
        <f t="shared" si="21"/>
        <v>488339</v>
      </c>
      <c r="G83" s="15">
        <f t="shared" si="21"/>
        <v>459939</v>
      </c>
      <c r="H83" s="15">
        <f t="shared" si="21"/>
        <v>450019</v>
      </c>
      <c r="I83" s="15">
        <f t="shared" si="21"/>
        <v>486380</v>
      </c>
      <c r="J83" s="15">
        <f t="shared" si="21"/>
        <v>423192</v>
      </c>
      <c r="K83" s="15">
        <f t="shared" si="21"/>
        <v>339670</v>
      </c>
      <c r="L83" s="41">
        <f t="shared" si="21"/>
        <v>380163</v>
      </c>
      <c r="M83" s="22" t="s">
        <v>4</v>
      </c>
      <c r="N83" s="22" t="s">
        <v>4</v>
      </c>
      <c r="O83" s="22" t="s">
        <v>4</v>
      </c>
      <c r="P83" s="22" t="s">
        <v>4</v>
      </c>
      <c r="Q83" s="22" t="s">
        <v>4</v>
      </c>
      <c r="R83" s="22" t="s">
        <v>4</v>
      </c>
      <c r="S83" s="22" t="s">
        <v>4</v>
      </c>
      <c r="T83" s="22" t="s">
        <v>4</v>
      </c>
      <c r="U83" s="22" t="s">
        <v>4</v>
      </c>
    </row>
    <row r="84" spans="1:21">
      <c r="A84" s="28" t="s">
        <v>17</v>
      </c>
      <c r="B84" s="15">
        <f t="shared" ref="B84:I84" si="22">SUM(B85:B86)</f>
        <v>603602</v>
      </c>
      <c r="C84" s="15">
        <f t="shared" si="22"/>
        <v>622808</v>
      </c>
      <c r="D84" s="15">
        <f t="shared" si="22"/>
        <v>598411</v>
      </c>
      <c r="E84" s="15">
        <f t="shared" si="22"/>
        <v>632482</v>
      </c>
      <c r="F84" s="15">
        <f t="shared" si="22"/>
        <v>596654</v>
      </c>
      <c r="G84" s="15">
        <f t="shared" si="22"/>
        <v>539815</v>
      </c>
      <c r="H84" s="15">
        <f t="shared" si="22"/>
        <v>606627</v>
      </c>
      <c r="I84" s="15">
        <f t="shared" si="22"/>
        <v>683609</v>
      </c>
      <c r="J84" s="15">
        <f>+J64+J24</f>
        <v>554368</v>
      </c>
      <c r="K84" s="15">
        <f>+K64+K24</f>
        <v>507344</v>
      </c>
      <c r="L84" s="41">
        <f>+L64+L24</f>
        <v>522040</v>
      </c>
      <c r="M84" s="22" t="s">
        <v>4</v>
      </c>
      <c r="N84" s="22" t="s">
        <v>4</v>
      </c>
      <c r="O84" s="22" t="s">
        <v>4</v>
      </c>
      <c r="P84" s="22" t="s">
        <v>4</v>
      </c>
      <c r="Q84" s="22" t="s">
        <v>4</v>
      </c>
      <c r="R84" s="22" t="s">
        <v>4</v>
      </c>
      <c r="S84" s="22" t="s">
        <v>4</v>
      </c>
      <c r="T84" s="22" t="s">
        <v>4</v>
      </c>
      <c r="U84" s="22" t="s">
        <v>4</v>
      </c>
    </row>
    <row r="85" spans="1:21">
      <c r="A85" s="50" t="s">
        <v>48</v>
      </c>
      <c r="B85" s="51">
        <f t="shared" ref="B85:I85" si="23">SUM(B65,B25)</f>
        <v>526911</v>
      </c>
      <c r="C85" s="51">
        <f t="shared" si="23"/>
        <v>467051</v>
      </c>
      <c r="D85" s="51">
        <f t="shared" si="23"/>
        <v>513932</v>
      </c>
      <c r="E85" s="51">
        <f t="shared" si="23"/>
        <v>532189</v>
      </c>
      <c r="F85" s="51">
        <f t="shared" si="23"/>
        <v>500487</v>
      </c>
      <c r="G85" s="51">
        <f t="shared" si="23"/>
        <v>440457</v>
      </c>
      <c r="H85" s="51">
        <f t="shared" si="23"/>
        <v>401979</v>
      </c>
      <c r="I85" s="51">
        <f t="shared" si="23"/>
        <v>440759</v>
      </c>
      <c r="J85" s="52" t="s">
        <v>49</v>
      </c>
      <c r="K85" s="52" t="s">
        <v>49</v>
      </c>
      <c r="L85" s="47" t="s">
        <v>49</v>
      </c>
      <c r="M85" s="47" t="s">
        <v>49</v>
      </c>
      <c r="N85" s="47" t="s">
        <v>49</v>
      </c>
      <c r="O85" s="47" t="s">
        <v>49</v>
      </c>
      <c r="P85" s="47" t="s">
        <v>49</v>
      </c>
      <c r="Q85" s="47" t="s">
        <v>49</v>
      </c>
      <c r="R85" s="47" t="s">
        <v>49</v>
      </c>
      <c r="S85" s="47" t="s">
        <v>49</v>
      </c>
      <c r="T85" s="47" t="s">
        <v>49</v>
      </c>
      <c r="U85" s="47" t="s">
        <v>49</v>
      </c>
    </row>
    <row r="86" spans="1:21">
      <c r="A86" s="50" t="s">
        <v>50</v>
      </c>
      <c r="B86" s="51">
        <f t="shared" ref="B86:I86" si="24">SUM(B66,B29)</f>
        <v>76691</v>
      </c>
      <c r="C86" s="51">
        <f t="shared" si="24"/>
        <v>155757</v>
      </c>
      <c r="D86" s="51">
        <f t="shared" si="24"/>
        <v>84479</v>
      </c>
      <c r="E86" s="51">
        <f t="shared" si="24"/>
        <v>100293</v>
      </c>
      <c r="F86" s="51">
        <f t="shared" si="24"/>
        <v>96167</v>
      </c>
      <c r="G86" s="51">
        <f t="shared" si="24"/>
        <v>99358</v>
      </c>
      <c r="H86" s="51">
        <f t="shared" si="24"/>
        <v>204648</v>
      </c>
      <c r="I86" s="51">
        <f t="shared" si="24"/>
        <v>242850</v>
      </c>
      <c r="J86" s="52" t="s">
        <v>49</v>
      </c>
      <c r="K86" s="52" t="s">
        <v>49</v>
      </c>
      <c r="L86" s="47" t="s">
        <v>49</v>
      </c>
      <c r="M86" s="47" t="s">
        <v>49</v>
      </c>
      <c r="N86" s="47" t="s">
        <v>49</v>
      </c>
      <c r="O86" s="47" t="s">
        <v>49</v>
      </c>
      <c r="P86" s="47" t="s">
        <v>49</v>
      </c>
      <c r="Q86" s="47" t="s">
        <v>49</v>
      </c>
      <c r="R86" s="47" t="s">
        <v>49</v>
      </c>
      <c r="S86" s="47" t="s">
        <v>49</v>
      </c>
      <c r="T86" s="47" t="s">
        <v>49</v>
      </c>
      <c r="U86" s="47" t="s">
        <v>49</v>
      </c>
    </row>
    <row r="87" spans="1:21">
      <c r="A87" s="28" t="s">
        <v>55</v>
      </c>
      <c r="B87" s="15">
        <f>+B67</f>
        <v>6405</v>
      </c>
      <c r="C87" s="15">
        <f t="shared" ref="C87:H87" si="25">+C67</f>
        <v>7467</v>
      </c>
      <c r="D87" s="15">
        <f t="shared" si="25"/>
        <v>7404</v>
      </c>
      <c r="E87" s="15">
        <f t="shared" si="25"/>
        <v>6427</v>
      </c>
      <c r="F87" s="15">
        <f t="shared" si="25"/>
        <v>6692</v>
      </c>
      <c r="G87" s="15">
        <f t="shared" si="25"/>
        <v>7963</v>
      </c>
      <c r="H87" s="15">
        <f t="shared" si="25"/>
        <v>5617</v>
      </c>
      <c r="I87" s="22" t="s">
        <v>4</v>
      </c>
      <c r="J87" s="22" t="s">
        <v>4</v>
      </c>
      <c r="K87" s="22" t="s">
        <v>4</v>
      </c>
      <c r="L87" s="22" t="s">
        <v>4</v>
      </c>
      <c r="M87" s="22" t="s">
        <v>4</v>
      </c>
      <c r="N87" s="22" t="s">
        <v>4</v>
      </c>
      <c r="O87" s="22" t="s">
        <v>4</v>
      </c>
      <c r="P87" s="22" t="s">
        <v>4</v>
      </c>
      <c r="Q87" s="22" t="s">
        <v>4</v>
      </c>
      <c r="R87" s="22" t="s">
        <v>4</v>
      </c>
      <c r="S87" s="22" t="s">
        <v>4</v>
      </c>
      <c r="T87" s="22" t="s">
        <v>4</v>
      </c>
      <c r="U87" s="22" t="s">
        <v>4</v>
      </c>
    </row>
    <row r="88" spans="1:21">
      <c r="A88" s="28" t="s">
        <v>56</v>
      </c>
      <c r="B88" s="15">
        <f t="shared" ref="B88:J88" si="26">+B89+B90</f>
        <v>814483</v>
      </c>
      <c r="C88" s="15">
        <f t="shared" si="26"/>
        <v>719854</v>
      </c>
      <c r="D88" s="15">
        <f t="shared" si="26"/>
        <v>714399</v>
      </c>
      <c r="E88" s="15">
        <f t="shared" si="26"/>
        <v>680977</v>
      </c>
      <c r="F88" s="15">
        <f t="shared" si="26"/>
        <v>648877</v>
      </c>
      <c r="G88" s="15">
        <f t="shared" si="26"/>
        <v>596508</v>
      </c>
      <c r="H88" s="15">
        <f t="shared" si="26"/>
        <v>642489</v>
      </c>
      <c r="I88" s="15">
        <f t="shared" si="26"/>
        <v>627133</v>
      </c>
      <c r="J88" s="15">
        <f t="shared" si="26"/>
        <v>629293</v>
      </c>
      <c r="K88" s="15">
        <f>+K89+K90</f>
        <v>544789</v>
      </c>
      <c r="L88" s="41">
        <f>+L89+L90</f>
        <v>671340</v>
      </c>
      <c r="M88" s="22" t="s">
        <v>4</v>
      </c>
      <c r="N88" s="22" t="s">
        <v>4</v>
      </c>
      <c r="O88" s="22" t="s">
        <v>4</v>
      </c>
      <c r="P88" s="22" t="s">
        <v>4</v>
      </c>
      <c r="Q88" s="22" t="s">
        <v>4</v>
      </c>
      <c r="R88" s="22" t="s">
        <v>4</v>
      </c>
      <c r="S88" s="22" t="s">
        <v>4</v>
      </c>
      <c r="T88" s="22" t="s">
        <v>4</v>
      </c>
      <c r="U88" s="22" t="s">
        <v>4</v>
      </c>
    </row>
    <row r="89" spans="1:21">
      <c r="A89" s="50" t="s">
        <v>57</v>
      </c>
      <c r="B89" s="51">
        <f t="shared" ref="B89:L89" si="27">SUM(B68,B42)</f>
        <v>459431</v>
      </c>
      <c r="C89" s="51">
        <f t="shared" si="27"/>
        <v>447447</v>
      </c>
      <c r="D89" s="51">
        <f t="shared" si="27"/>
        <v>455676</v>
      </c>
      <c r="E89" s="51">
        <f t="shared" si="27"/>
        <v>436933</v>
      </c>
      <c r="F89" s="51">
        <f t="shared" si="27"/>
        <v>416381</v>
      </c>
      <c r="G89" s="51">
        <f t="shared" si="27"/>
        <v>384896</v>
      </c>
      <c r="H89" s="51">
        <f t="shared" si="27"/>
        <v>408318</v>
      </c>
      <c r="I89" s="51">
        <f t="shared" si="27"/>
        <v>398704</v>
      </c>
      <c r="J89" s="51">
        <f t="shared" si="27"/>
        <v>370293</v>
      </c>
      <c r="K89" s="51">
        <f t="shared" si="27"/>
        <v>301289</v>
      </c>
      <c r="L89" s="46">
        <f t="shared" si="27"/>
        <v>335004</v>
      </c>
      <c r="M89" s="22" t="s">
        <v>4</v>
      </c>
      <c r="N89" s="22" t="s">
        <v>4</v>
      </c>
      <c r="O89" s="22" t="s">
        <v>4</v>
      </c>
      <c r="P89" s="22" t="s">
        <v>4</v>
      </c>
      <c r="Q89" s="22" t="s">
        <v>4</v>
      </c>
      <c r="R89" s="22" t="s">
        <v>4</v>
      </c>
      <c r="S89" s="22" t="s">
        <v>4</v>
      </c>
      <c r="T89" s="22" t="s">
        <v>4</v>
      </c>
      <c r="U89" s="22" t="s">
        <v>4</v>
      </c>
    </row>
    <row r="90" spans="1:21">
      <c r="A90" s="50" t="s">
        <v>58</v>
      </c>
      <c r="B90" s="51">
        <f>B52</f>
        <v>355052</v>
      </c>
      <c r="C90" s="51">
        <f t="shared" ref="C90:K90" si="28">C52</f>
        <v>272407</v>
      </c>
      <c r="D90" s="51">
        <f t="shared" si="28"/>
        <v>258723</v>
      </c>
      <c r="E90" s="51">
        <f t="shared" si="28"/>
        <v>244044</v>
      </c>
      <c r="F90" s="51">
        <f t="shared" si="28"/>
        <v>232496</v>
      </c>
      <c r="G90" s="51">
        <f t="shared" si="28"/>
        <v>211612</v>
      </c>
      <c r="H90" s="51">
        <f t="shared" si="28"/>
        <v>234171</v>
      </c>
      <c r="I90" s="51">
        <f t="shared" si="28"/>
        <v>228429</v>
      </c>
      <c r="J90" s="51">
        <f t="shared" si="28"/>
        <v>259000</v>
      </c>
      <c r="K90" s="51">
        <f t="shared" si="28"/>
        <v>243500</v>
      </c>
      <c r="L90" s="46">
        <f>L52</f>
        <v>336336</v>
      </c>
      <c r="M90" s="22" t="s">
        <v>4</v>
      </c>
      <c r="N90" s="22" t="s">
        <v>4</v>
      </c>
      <c r="O90" s="22" t="s">
        <v>4</v>
      </c>
      <c r="P90" s="22" t="s">
        <v>4</v>
      </c>
      <c r="Q90" s="22" t="s">
        <v>4</v>
      </c>
      <c r="R90" s="22" t="s">
        <v>4</v>
      </c>
      <c r="S90" s="22" t="s">
        <v>4</v>
      </c>
      <c r="T90" s="22" t="s">
        <v>4</v>
      </c>
      <c r="U90" s="22" t="s">
        <v>4</v>
      </c>
    </row>
    <row r="91" spans="1:21">
      <c r="A91" s="28" t="s">
        <v>59</v>
      </c>
      <c r="B91" s="15">
        <f t="shared" ref="B91:K91" si="29">+B69</f>
        <v>33821</v>
      </c>
      <c r="C91" s="15">
        <f t="shared" si="29"/>
        <v>22612</v>
      </c>
      <c r="D91" s="15">
        <f t="shared" si="29"/>
        <v>20878</v>
      </c>
      <c r="E91" s="15">
        <f t="shared" si="29"/>
        <v>22618</v>
      </c>
      <c r="F91" s="15">
        <f t="shared" si="29"/>
        <v>18595</v>
      </c>
      <c r="G91" s="15">
        <f t="shared" si="29"/>
        <v>12454</v>
      </c>
      <c r="H91" s="15">
        <f t="shared" si="29"/>
        <v>8680</v>
      </c>
      <c r="I91" s="15">
        <f t="shared" si="29"/>
        <v>6692</v>
      </c>
      <c r="J91" s="15">
        <f t="shared" si="29"/>
        <v>4514</v>
      </c>
      <c r="K91" s="15">
        <f t="shared" si="29"/>
        <v>1197</v>
      </c>
      <c r="L91" s="41">
        <f>+L69</f>
        <v>769</v>
      </c>
      <c r="M91" s="22" t="s">
        <v>4</v>
      </c>
      <c r="N91" s="22" t="s">
        <v>4</v>
      </c>
      <c r="O91" s="22" t="s">
        <v>4</v>
      </c>
      <c r="P91" s="22" t="s">
        <v>4</v>
      </c>
      <c r="Q91" s="22" t="s">
        <v>4</v>
      </c>
      <c r="R91" s="22" t="s">
        <v>4</v>
      </c>
      <c r="S91" s="22" t="s">
        <v>4</v>
      </c>
      <c r="T91" s="22" t="s">
        <v>4</v>
      </c>
      <c r="U91" s="22" t="s">
        <v>4</v>
      </c>
    </row>
    <row r="92" spans="1:21">
      <c r="A92" s="48" t="s">
        <v>43</v>
      </c>
      <c r="B92" s="49">
        <f>SUM(B78:B84,B87:B88,B91)</f>
        <v>3032874</v>
      </c>
      <c r="C92" s="49">
        <f t="shared" ref="C92:L92" si="30">SUM(C78:C84,C87:C88,C91)</f>
        <v>2849888</v>
      </c>
      <c r="D92" s="49">
        <f t="shared" si="30"/>
        <v>2855239</v>
      </c>
      <c r="E92" s="49">
        <f t="shared" si="30"/>
        <v>3029826</v>
      </c>
      <c r="F92" s="49">
        <f t="shared" si="30"/>
        <v>3012174</v>
      </c>
      <c r="G92" s="49">
        <f t="shared" si="30"/>
        <v>2752500</v>
      </c>
      <c r="H92" s="49">
        <f t="shared" si="30"/>
        <v>2777435</v>
      </c>
      <c r="I92" s="49">
        <f t="shared" si="30"/>
        <v>2889703</v>
      </c>
      <c r="J92" s="49">
        <f t="shared" si="30"/>
        <v>2541644</v>
      </c>
      <c r="K92" s="49">
        <f t="shared" si="30"/>
        <v>2170078</v>
      </c>
      <c r="L92" s="49">
        <f t="shared" si="30"/>
        <v>2387900</v>
      </c>
      <c r="M92" s="49">
        <f t="shared" ref="M92:R92" si="31">+M76+M56</f>
        <v>2373329</v>
      </c>
      <c r="N92" s="49">
        <f t="shared" si="31"/>
        <v>1979179</v>
      </c>
      <c r="O92" s="49">
        <f t="shared" si="31"/>
        <v>2163338</v>
      </c>
      <c r="P92" s="49">
        <f t="shared" si="31"/>
        <v>2402978</v>
      </c>
      <c r="Q92" s="49">
        <f t="shared" si="31"/>
        <v>2733201</v>
      </c>
      <c r="R92" s="49">
        <f t="shared" si="31"/>
        <v>2885922</v>
      </c>
      <c r="S92" s="49">
        <f>+S76+S56</f>
        <v>2848317</v>
      </c>
      <c r="T92" s="49">
        <f>+T76+T56</f>
        <v>2819565</v>
      </c>
      <c r="U92" s="49">
        <f>+U76+U56</f>
        <v>2822360</v>
      </c>
    </row>
    <row r="93" spans="1:21" s="69" customFormat="1">
      <c r="A93" s="74" t="s">
        <v>90</v>
      </c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8"/>
      <c r="P93" s="68"/>
      <c r="Q93" s="68"/>
      <c r="R93" s="68"/>
      <c r="S93" s="68"/>
      <c r="T93" s="68"/>
      <c r="U93" s="68" t="s">
        <v>60</v>
      </c>
    </row>
    <row r="94" spans="1:21">
      <c r="A94" s="20" t="s">
        <v>79</v>
      </c>
    </row>
    <row r="95" spans="1:21">
      <c r="A95" s="75" t="s">
        <v>80</v>
      </c>
      <c r="B95" s="78">
        <v>642422</v>
      </c>
      <c r="C95" s="78">
        <v>564115</v>
      </c>
      <c r="D95" s="78">
        <v>520252</v>
      </c>
      <c r="E95" s="78">
        <v>566423</v>
      </c>
      <c r="F95" s="78">
        <v>536246</v>
      </c>
      <c r="G95" s="78">
        <v>578989</v>
      </c>
      <c r="H95" s="78">
        <v>619444</v>
      </c>
      <c r="I95" s="78">
        <v>599584</v>
      </c>
      <c r="J95" s="78">
        <v>523328</v>
      </c>
      <c r="K95" s="78">
        <v>331131</v>
      </c>
      <c r="L95" s="78">
        <v>437242</v>
      </c>
      <c r="M95" s="78">
        <v>479330</v>
      </c>
      <c r="N95" s="78">
        <v>392624</v>
      </c>
      <c r="O95" s="78">
        <v>384986</v>
      </c>
      <c r="P95" s="78">
        <v>477097</v>
      </c>
      <c r="Q95" s="78">
        <v>486268</v>
      </c>
      <c r="R95" s="78">
        <v>505067</v>
      </c>
      <c r="S95" s="78">
        <v>495217</v>
      </c>
      <c r="T95" s="78">
        <v>496671</v>
      </c>
      <c r="U95" s="78">
        <v>524504</v>
      </c>
    </row>
    <row r="96" spans="1:21">
      <c r="A96" s="75" t="s">
        <v>81</v>
      </c>
      <c r="B96" s="80">
        <v>22586</v>
      </c>
      <c r="C96" s="80">
        <v>73193</v>
      </c>
      <c r="D96" s="80">
        <v>66657</v>
      </c>
      <c r="E96" s="80">
        <v>62527</v>
      </c>
      <c r="F96" s="80">
        <v>71992</v>
      </c>
      <c r="G96" s="80">
        <v>74081</v>
      </c>
      <c r="H96" s="80">
        <v>77882</v>
      </c>
      <c r="I96" s="80">
        <v>92793</v>
      </c>
      <c r="J96" s="80">
        <v>73883</v>
      </c>
      <c r="K96" s="80">
        <v>25707</v>
      </c>
      <c r="L96" s="80">
        <v>36891</v>
      </c>
      <c r="M96" s="81">
        <v>54550</v>
      </c>
      <c r="N96" s="81">
        <v>46875</v>
      </c>
      <c r="O96" s="81">
        <v>23684</v>
      </c>
      <c r="P96" s="81">
        <v>27539</v>
      </c>
      <c r="Q96" s="81">
        <v>27953</v>
      </c>
      <c r="R96" s="81">
        <v>26738</v>
      </c>
      <c r="S96" s="81">
        <v>61626</v>
      </c>
      <c r="T96" s="81">
        <v>55498</v>
      </c>
      <c r="U96" s="81">
        <v>49837</v>
      </c>
    </row>
    <row r="97" spans="1:21">
      <c r="A97" s="75" t="s">
        <v>82</v>
      </c>
      <c r="B97" s="78">
        <v>1507</v>
      </c>
      <c r="C97" s="78">
        <v>1408</v>
      </c>
      <c r="D97" s="78">
        <v>1428</v>
      </c>
      <c r="E97" s="78">
        <v>1502</v>
      </c>
      <c r="F97" s="78">
        <v>1435</v>
      </c>
      <c r="G97" s="78">
        <v>1262</v>
      </c>
      <c r="H97" s="78">
        <v>1470</v>
      </c>
      <c r="I97" s="78">
        <v>1546</v>
      </c>
      <c r="J97" s="78">
        <v>1384</v>
      </c>
      <c r="K97" s="78">
        <v>552</v>
      </c>
      <c r="L97" s="78">
        <v>254</v>
      </c>
      <c r="M97" s="78">
        <v>381</v>
      </c>
      <c r="N97" s="22" t="s">
        <v>4</v>
      </c>
      <c r="O97" s="22" t="s">
        <v>4</v>
      </c>
      <c r="P97" s="22" t="s">
        <v>4</v>
      </c>
      <c r="Q97" s="22" t="s">
        <v>4</v>
      </c>
      <c r="R97" s="22" t="s">
        <v>4</v>
      </c>
      <c r="S97" s="22" t="s">
        <v>4</v>
      </c>
      <c r="T97" s="22" t="s">
        <v>4</v>
      </c>
      <c r="U97" s="22" t="s">
        <v>4</v>
      </c>
    </row>
    <row r="98" spans="1:21">
      <c r="A98" s="75" t="s">
        <v>86</v>
      </c>
      <c r="B98" s="79">
        <f>SUM(B95:B97)</f>
        <v>666515</v>
      </c>
      <c r="C98" s="79">
        <f t="shared" ref="C98:Q98" si="32">SUM(C95:C97)</f>
        <v>638716</v>
      </c>
      <c r="D98" s="79">
        <f t="shared" si="32"/>
        <v>588337</v>
      </c>
      <c r="E98" s="79">
        <f t="shared" si="32"/>
        <v>630452</v>
      </c>
      <c r="F98" s="79">
        <f t="shared" si="32"/>
        <v>609673</v>
      </c>
      <c r="G98" s="79">
        <f t="shared" si="32"/>
        <v>654332</v>
      </c>
      <c r="H98" s="79">
        <f t="shared" si="32"/>
        <v>698796</v>
      </c>
      <c r="I98" s="79">
        <f t="shared" si="32"/>
        <v>693923</v>
      </c>
      <c r="J98" s="79">
        <f t="shared" si="32"/>
        <v>598595</v>
      </c>
      <c r="K98" s="79">
        <f t="shared" si="32"/>
        <v>357390</v>
      </c>
      <c r="L98" s="79">
        <f t="shared" si="32"/>
        <v>474387</v>
      </c>
      <c r="M98" s="79">
        <f t="shared" si="32"/>
        <v>534261</v>
      </c>
      <c r="N98" s="79">
        <f t="shared" si="32"/>
        <v>439499</v>
      </c>
      <c r="O98" s="79">
        <f t="shared" si="32"/>
        <v>408670</v>
      </c>
      <c r="P98" s="79">
        <f t="shared" si="32"/>
        <v>504636</v>
      </c>
      <c r="Q98" s="79">
        <f t="shared" si="32"/>
        <v>514221</v>
      </c>
      <c r="R98" s="79">
        <f>SUM(R95:R97)</f>
        <v>531805</v>
      </c>
      <c r="S98" s="79">
        <f>SUM(S95:S97)</f>
        <v>556843</v>
      </c>
      <c r="T98" s="79">
        <f>SUM(T95:T97)</f>
        <v>552169</v>
      </c>
      <c r="U98" s="79">
        <f>SUM(U95:U97)</f>
        <v>574341</v>
      </c>
    </row>
    <row r="99" spans="1:21">
      <c r="A99" s="3" t="s">
        <v>84</v>
      </c>
      <c r="Q99" s="76"/>
      <c r="R99" s="76"/>
      <c r="S99" s="76"/>
      <c r="T99" s="76"/>
      <c r="U99" s="76" t="s">
        <v>83</v>
      </c>
    </row>
    <row r="100" spans="1:21"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7"/>
      <c r="N100" s="77"/>
      <c r="O100" s="77"/>
      <c r="P100" s="77"/>
      <c r="Q100" s="77"/>
      <c r="R100" s="77"/>
    </row>
    <row r="101" spans="1:21"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</row>
  </sheetData>
  <phoneticPr fontId="17" type="noConversion"/>
  <pageMargins left="0.62992125984251968" right="0.19685039370078741" top="0.47244094488188981" bottom="0.70866141732283472" header="0.31496062992125984" footer="0.31496062992125984"/>
  <pageSetup paperSize="9" fitToHeight="0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7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58"/>
  <sheetViews>
    <sheetView showGridLines="0" zoomScaleNormal="100" workbookViewId="0">
      <pane ySplit="7" topLeftCell="A36" activePane="bottomLeft" state="frozen"/>
      <selection pane="bottomLeft" activeCell="H55" sqref="H55"/>
    </sheetView>
  </sheetViews>
  <sheetFormatPr defaultColWidth="9.1796875" defaultRowHeight="12"/>
  <cols>
    <col min="1" max="1" width="13.1796875" style="3" customWidth="1"/>
    <col min="2" max="2" width="17.453125" style="3" customWidth="1"/>
    <col min="3" max="3" width="19.453125" style="3" bestFit="1" customWidth="1"/>
    <col min="4" max="4" width="17.453125" style="3" customWidth="1"/>
    <col min="5" max="16384" width="9.1796875" style="3"/>
  </cols>
  <sheetData>
    <row r="1" spans="1:9" s="2" customFormat="1" ht="19.5" customHeight="1">
      <c r="B1" s="54" t="s">
        <v>71</v>
      </c>
    </row>
    <row r="2" spans="1:9" s="2" customFormat="1" ht="13.5">
      <c r="B2" s="55" t="s">
        <v>70</v>
      </c>
    </row>
    <row r="3" spans="1:9" s="2" customFormat="1" ht="13.5">
      <c r="B3" s="56"/>
      <c r="C3" s="1"/>
      <c r="D3" s="1"/>
    </row>
    <row r="4" spans="1:9" s="2" customFormat="1" ht="13.5">
      <c r="B4" s="54" t="s">
        <v>0</v>
      </c>
      <c r="C4" s="1"/>
      <c r="D4" s="1"/>
    </row>
    <row r="5" spans="1:9">
      <c r="A5" s="57"/>
      <c r="B5" s="20"/>
      <c r="C5" s="20"/>
      <c r="D5" s="20"/>
    </row>
    <row r="6" spans="1:9">
      <c r="A6" s="116" t="s">
        <v>69</v>
      </c>
      <c r="B6" s="65" t="s">
        <v>68</v>
      </c>
      <c r="C6" s="65" t="s">
        <v>67</v>
      </c>
      <c r="D6" s="65" t="s">
        <v>66</v>
      </c>
    </row>
    <row r="7" spans="1:9">
      <c r="A7" s="117" t="s">
        <v>65</v>
      </c>
      <c r="B7" s="66" t="s">
        <v>64</v>
      </c>
      <c r="C7" s="66" t="s">
        <v>63</v>
      </c>
      <c r="D7" s="66" t="s">
        <v>62</v>
      </c>
    </row>
    <row r="8" spans="1:9">
      <c r="A8" s="118">
        <v>1970</v>
      </c>
      <c r="B8" s="96">
        <v>450.42599999999999</v>
      </c>
      <c r="C8" s="96">
        <v>88.706000000000003</v>
      </c>
      <c r="D8" s="97">
        <f>+C8+B8</f>
        <v>539.13199999999995</v>
      </c>
    </row>
    <row r="9" spans="1:9">
      <c r="A9" s="119">
        <v>1971</v>
      </c>
      <c r="B9" s="59">
        <v>452.92099999999999</v>
      </c>
      <c r="C9" s="59">
        <v>79.436999999999998</v>
      </c>
      <c r="D9" s="60">
        <f>+C9+B9</f>
        <v>532.35799999999995</v>
      </c>
      <c r="F9" s="70"/>
      <c r="G9" s="70"/>
      <c r="H9" s="70"/>
      <c r="I9" s="70"/>
    </row>
    <row r="10" spans="1:9">
      <c r="A10" s="119">
        <v>1972</v>
      </c>
      <c r="B10" s="58">
        <v>600.55899999999997</v>
      </c>
      <c r="C10" s="58">
        <v>94.658000000000001</v>
      </c>
      <c r="D10" s="60">
        <f>+C10+B10</f>
        <v>695.21699999999998</v>
      </c>
      <c r="F10" s="70"/>
      <c r="G10" s="70"/>
      <c r="H10" s="70"/>
      <c r="I10" s="70"/>
    </row>
    <row r="11" spans="1:9">
      <c r="A11" s="119">
        <v>1973</v>
      </c>
      <c r="B11" s="58">
        <v>706.43299999999999</v>
      </c>
      <c r="C11" s="58">
        <v>115.587</v>
      </c>
      <c r="D11" s="60">
        <f>+C11+B11</f>
        <v>822.02</v>
      </c>
      <c r="F11" s="70"/>
      <c r="G11" s="70"/>
      <c r="H11" s="70"/>
      <c r="I11" s="70"/>
    </row>
    <row r="12" spans="1:9">
      <c r="A12" s="119">
        <v>1974</v>
      </c>
      <c r="B12" s="58">
        <v>704.57399999999996</v>
      </c>
      <c r="C12" s="58">
        <v>132.84</v>
      </c>
      <c r="D12" s="60">
        <f t="shared" ref="D12:D32" si="0">C12+B12</f>
        <v>837.41399999999999</v>
      </c>
      <c r="F12" s="70"/>
      <c r="G12" s="70"/>
      <c r="H12" s="70"/>
      <c r="I12" s="70"/>
    </row>
    <row r="13" spans="1:9">
      <c r="A13" s="119">
        <v>1975</v>
      </c>
      <c r="B13" s="58">
        <v>696.12400000000002</v>
      </c>
      <c r="C13" s="58">
        <v>118.04</v>
      </c>
      <c r="D13" s="60">
        <f t="shared" si="0"/>
        <v>814.16399999999999</v>
      </c>
      <c r="F13" s="70"/>
      <c r="G13" s="70"/>
      <c r="H13" s="70"/>
      <c r="I13" s="70"/>
    </row>
    <row r="14" spans="1:9">
      <c r="A14" s="119">
        <v>1976</v>
      </c>
      <c r="B14" s="58">
        <v>753.125</v>
      </c>
      <c r="C14" s="58">
        <v>113.11499999999999</v>
      </c>
      <c r="D14" s="60">
        <f t="shared" si="0"/>
        <v>866.24</v>
      </c>
      <c r="F14" s="70"/>
      <c r="G14" s="70"/>
      <c r="H14" s="70"/>
      <c r="I14" s="70"/>
    </row>
    <row r="15" spans="1:9">
      <c r="A15" s="119">
        <v>1977</v>
      </c>
      <c r="B15" s="58">
        <v>988.96400000000006</v>
      </c>
      <c r="C15" s="58">
        <v>140.73599999999999</v>
      </c>
      <c r="D15" s="60">
        <f t="shared" si="0"/>
        <v>1129.7</v>
      </c>
      <c r="F15" s="70"/>
      <c r="G15" s="70"/>
      <c r="H15" s="70"/>
      <c r="I15" s="70"/>
    </row>
    <row r="16" spans="1:9">
      <c r="A16" s="119">
        <v>1978</v>
      </c>
      <c r="B16" s="58">
        <v>986.11599999999999</v>
      </c>
      <c r="C16" s="58">
        <v>157.715</v>
      </c>
      <c r="D16" s="60">
        <f t="shared" si="0"/>
        <v>1143.8309999999999</v>
      </c>
      <c r="F16" s="70"/>
      <c r="G16" s="70"/>
      <c r="H16" s="70"/>
      <c r="I16" s="70"/>
    </row>
    <row r="17" spans="1:9">
      <c r="A17" s="119">
        <v>1979</v>
      </c>
      <c r="B17" s="59">
        <v>965.80899999999997</v>
      </c>
      <c r="C17" s="59">
        <v>157.10900000000001</v>
      </c>
      <c r="D17" s="98">
        <f t="shared" si="0"/>
        <v>1122.9179999999999</v>
      </c>
      <c r="F17" s="70"/>
      <c r="G17" s="70"/>
      <c r="H17" s="70"/>
      <c r="I17" s="70"/>
    </row>
    <row r="18" spans="1:9">
      <c r="A18" s="119">
        <v>1980</v>
      </c>
      <c r="B18" s="58">
        <v>1028.8130000000001</v>
      </c>
      <c r="C18" s="58">
        <v>152.846</v>
      </c>
      <c r="D18" s="60">
        <f t="shared" si="0"/>
        <v>1181.6590000000001</v>
      </c>
      <c r="F18" s="70"/>
      <c r="G18" s="70"/>
      <c r="H18" s="70"/>
      <c r="I18" s="70"/>
    </row>
    <row r="19" spans="1:9">
      <c r="A19" s="119">
        <v>1981</v>
      </c>
      <c r="B19" s="58">
        <v>855.32500000000005</v>
      </c>
      <c r="C19" s="58">
        <v>132.149</v>
      </c>
      <c r="D19" s="60">
        <f t="shared" si="0"/>
        <v>987.47400000000005</v>
      </c>
      <c r="F19" s="70"/>
      <c r="G19" s="70"/>
      <c r="H19" s="70"/>
      <c r="I19" s="70"/>
    </row>
    <row r="20" spans="1:9">
      <c r="A20" s="119">
        <v>1982</v>
      </c>
      <c r="B20" s="58">
        <v>927.5</v>
      </c>
      <c r="C20" s="58">
        <v>142.00700000000001</v>
      </c>
      <c r="D20" s="60">
        <f t="shared" si="0"/>
        <v>1069.5070000000001</v>
      </c>
    </row>
    <row r="21" spans="1:9">
      <c r="A21" s="119">
        <v>1983</v>
      </c>
      <c r="B21" s="58">
        <v>1141.5809999999999</v>
      </c>
      <c r="C21" s="58">
        <v>147.13999999999999</v>
      </c>
      <c r="D21" s="60">
        <f t="shared" si="0"/>
        <v>1288.721</v>
      </c>
    </row>
    <row r="22" spans="1:9">
      <c r="A22" s="119">
        <v>1984</v>
      </c>
      <c r="B22" s="58">
        <v>1176.893</v>
      </c>
      <c r="C22" s="58">
        <v>131.876</v>
      </c>
      <c r="D22" s="60">
        <f t="shared" si="0"/>
        <v>1308.769</v>
      </c>
    </row>
    <row r="23" spans="1:9">
      <c r="A23" s="119">
        <v>1985</v>
      </c>
      <c r="B23" s="58">
        <v>1230.0709999999999</v>
      </c>
      <c r="C23" s="58">
        <v>187.32400000000001</v>
      </c>
      <c r="D23" s="60">
        <f t="shared" si="0"/>
        <v>1417.395</v>
      </c>
    </row>
    <row r="24" spans="1:9">
      <c r="A24" s="119">
        <v>1986</v>
      </c>
      <c r="B24" s="58">
        <v>1281.8989999999999</v>
      </c>
      <c r="C24" s="58">
        <v>250.72399999999999</v>
      </c>
      <c r="D24" s="60">
        <f t="shared" si="0"/>
        <v>1532.6229999999998</v>
      </c>
    </row>
    <row r="25" spans="1:9">
      <c r="A25" s="119">
        <v>1987</v>
      </c>
      <c r="B25" s="58">
        <v>1402.5740000000001</v>
      </c>
      <c r="C25" s="58">
        <v>301.899</v>
      </c>
      <c r="D25" s="60">
        <f t="shared" si="0"/>
        <v>1704.473</v>
      </c>
    </row>
    <row r="26" spans="1:9">
      <c r="A26" s="119">
        <v>1988</v>
      </c>
      <c r="B26" s="58">
        <v>1497.9670000000001</v>
      </c>
      <c r="C26" s="58">
        <v>368.49700000000001</v>
      </c>
      <c r="D26" s="60">
        <f t="shared" si="0"/>
        <v>1866.4640000000002</v>
      </c>
    </row>
    <row r="27" spans="1:9">
      <c r="A27" s="119">
        <v>1989</v>
      </c>
      <c r="B27" s="58">
        <v>1638.615</v>
      </c>
      <c r="C27" s="58">
        <v>406.94200000000001</v>
      </c>
      <c r="D27" s="60">
        <f t="shared" si="0"/>
        <v>2045.557</v>
      </c>
    </row>
    <row r="28" spans="1:9">
      <c r="A28" s="119">
        <v>1990</v>
      </c>
      <c r="B28" s="58">
        <v>1679.3009999999999</v>
      </c>
      <c r="C28" s="58">
        <v>374.04899999999998</v>
      </c>
      <c r="D28" s="60">
        <f t="shared" si="0"/>
        <v>2053.35</v>
      </c>
    </row>
    <row r="29" spans="1:9">
      <c r="A29" s="119">
        <v>1991</v>
      </c>
      <c r="B29" s="58">
        <v>1773.752</v>
      </c>
      <c r="C29" s="58">
        <v>307.959</v>
      </c>
      <c r="D29" s="60">
        <f t="shared" si="0"/>
        <v>2081.7109999999998</v>
      </c>
    </row>
    <row r="30" spans="1:9">
      <c r="A30" s="119">
        <v>1992</v>
      </c>
      <c r="B30" s="58">
        <v>1790.615</v>
      </c>
      <c r="C30" s="58">
        <v>331.27199999999999</v>
      </c>
      <c r="D30" s="60">
        <f t="shared" si="0"/>
        <v>2121.8870000000002</v>
      </c>
    </row>
    <row r="31" spans="1:9">
      <c r="A31" s="119">
        <v>1993</v>
      </c>
      <c r="B31" s="58">
        <v>1505.9490000000001</v>
      </c>
      <c r="C31" s="58">
        <v>261.69099999999997</v>
      </c>
      <c r="D31" s="60">
        <f t="shared" si="0"/>
        <v>1767.64</v>
      </c>
    </row>
    <row r="32" spans="1:9">
      <c r="A32" s="119">
        <v>1994</v>
      </c>
      <c r="B32" s="58">
        <v>1821.6959999999999</v>
      </c>
      <c r="C32" s="58">
        <v>320.56599999999997</v>
      </c>
      <c r="D32" s="60">
        <f t="shared" si="0"/>
        <v>2142.2619999999997</v>
      </c>
    </row>
    <row r="33" spans="1:7">
      <c r="A33" s="119">
        <v>1995</v>
      </c>
      <c r="B33" s="58">
        <v>1958.789</v>
      </c>
      <c r="C33" s="58">
        <v>374.99799999999999</v>
      </c>
      <c r="D33" s="60">
        <f t="shared" ref="D33:D52" si="1">+C33+B33</f>
        <v>2333.7869999999998</v>
      </c>
    </row>
    <row r="34" spans="1:7">
      <c r="A34" s="119">
        <v>1996</v>
      </c>
      <c r="B34" s="58">
        <v>1941.7159999999999</v>
      </c>
      <c r="C34" s="58">
        <v>470.59300000000002</v>
      </c>
      <c r="D34" s="60">
        <f t="shared" si="1"/>
        <v>2412.3089999999997</v>
      </c>
    </row>
    <row r="35" spans="1:7">
      <c r="A35" s="119">
        <v>1997</v>
      </c>
      <c r="B35" s="58">
        <v>2010.2670000000001</v>
      </c>
      <c r="C35" s="58">
        <v>551.80999999999995</v>
      </c>
      <c r="D35" s="60">
        <f t="shared" si="1"/>
        <v>2562.0770000000002</v>
      </c>
    </row>
    <row r="36" spans="1:7">
      <c r="A36" s="119">
        <v>1998</v>
      </c>
      <c r="B36" s="58">
        <v>2216.386</v>
      </c>
      <c r="C36" s="58">
        <v>609.65599999999995</v>
      </c>
      <c r="D36" s="60">
        <f t="shared" si="1"/>
        <v>2826.0419999999999</v>
      </c>
    </row>
    <row r="37" spans="1:7">
      <c r="A37" s="119">
        <v>1999</v>
      </c>
      <c r="B37" s="58">
        <v>2208.7080000000001</v>
      </c>
      <c r="C37" s="58">
        <v>643.68100000000004</v>
      </c>
      <c r="D37" s="60">
        <f t="shared" si="1"/>
        <v>2852.3890000000001</v>
      </c>
    </row>
    <row r="38" spans="1:7">
      <c r="A38" s="119">
        <v>2000</v>
      </c>
      <c r="B38" s="58">
        <v>2366.3589999999999</v>
      </c>
      <c r="C38" s="58">
        <v>666.51499999999999</v>
      </c>
      <c r="D38" s="60">
        <f t="shared" si="1"/>
        <v>3032.8739999999998</v>
      </c>
      <c r="F38" s="72"/>
      <c r="G38" s="72"/>
    </row>
    <row r="39" spans="1:7">
      <c r="A39" s="119">
        <v>2001</v>
      </c>
      <c r="B39" s="58">
        <v>2211.172</v>
      </c>
      <c r="C39" s="58">
        <v>638.71600000000001</v>
      </c>
      <c r="D39" s="60">
        <f t="shared" si="1"/>
        <v>2849.8879999999999</v>
      </c>
      <c r="F39" s="72"/>
      <c r="G39" s="72"/>
    </row>
    <row r="40" spans="1:7">
      <c r="A40" s="119">
        <v>2002</v>
      </c>
      <c r="B40" s="58">
        <v>2266.902</v>
      </c>
      <c r="C40" s="58">
        <v>588.33699999999999</v>
      </c>
      <c r="D40" s="60">
        <f t="shared" si="1"/>
        <v>2855.239</v>
      </c>
      <c r="F40" s="72"/>
      <c r="G40" s="72"/>
    </row>
    <row r="41" spans="1:7">
      <c r="A41" s="119">
        <v>2003</v>
      </c>
      <c r="B41" s="58">
        <v>2399.3739999999998</v>
      </c>
      <c r="C41" s="58">
        <v>630.452</v>
      </c>
      <c r="D41" s="60">
        <f t="shared" si="1"/>
        <v>3029.826</v>
      </c>
      <c r="F41" s="72"/>
      <c r="G41" s="72"/>
    </row>
    <row r="42" spans="1:7">
      <c r="A42" s="119">
        <v>2004</v>
      </c>
      <c r="B42" s="58">
        <v>2402.5010000000002</v>
      </c>
      <c r="C42" s="58">
        <v>609.673</v>
      </c>
      <c r="D42" s="60">
        <f t="shared" si="1"/>
        <v>3012.174</v>
      </c>
      <c r="F42" s="72"/>
      <c r="G42" s="72"/>
    </row>
    <row r="43" spans="1:7">
      <c r="A43" s="119">
        <v>2005</v>
      </c>
      <c r="B43" s="58">
        <v>2098.1680000000001</v>
      </c>
      <c r="C43" s="58">
        <v>654.33199999999999</v>
      </c>
      <c r="D43" s="60">
        <f t="shared" si="1"/>
        <v>2752.5</v>
      </c>
      <c r="F43" s="72"/>
      <c r="G43" s="72"/>
    </row>
    <row r="44" spans="1:7">
      <c r="A44" s="119">
        <v>2006</v>
      </c>
      <c r="B44" s="58">
        <v>2078.6390000000001</v>
      </c>
      <c r="C44" s="58">
        <v>698.79600000000005</v>
      </c>
      <c r="D44" s="60">
        <f t="shared" si="1"/>
        <v>2777.4350000000004</v>
      </c>
      <c r="F44" s="72"/>
      <c r="G44" s="72"/>
    </row>
    <row r="45" spans="1:7">
      <c r="A45" s="119">
        <v>2007</v>
      </c>
      <c r="B45" s="58">
        <v>2195.7800000000002</v>
      </c>
      <c r="C45" s="58">
        <v>693.923</v>
      </c>
      <c r="D45" s="60">
        <f t="shared" si="1"/>
        <v>2889.7030000000004</v>
      </c>
      <c r="F45" s="72"/>
      <c r="G45" s="72"/>
    </row>
    <row r="46" spans="1:7">
      <c r="A46" s="119">
        <v>2008</v>
      </c>
      <c r="B46" s="58">
        <v>1943.049</v>
      </c>
      <c r="C46" s="58">
        <v>598.59500000000003</v>
      </c>
      <c r="D46" s="60">
        <f t="shared" si="1"/>
        <v>2541.6440000000002</v>
      </c>
      <c r="F46" s="72"/>
      <c r="G46" s="72"/>
    </row>
    <row r="47" spans="1:7">
      <c r="A47" s="119">
        <v>2009</v>
      </c>
      <c r="B47" s="58">
        <v>1812.6880000000001</v>
      </c>
      <c r="C47" s="58">
        <v>357.39</v>
      </c>
      <c r="D47" s="60">
        <f t="shared" si="1"/>
        <v>2170.078</v>
      </c>
      <c r="F47" s="72"/>
      <c r="G47" s="72"/>
    </row>
    <row r="48" spans="1:7">
      <c r="A48" s="119">
        <v>2010</v>
      </c>
      <c r="B48" s="58">
        <v>1913.5129999999999</v>
      </c>
      <c r="C48" s="58">
        <v>474.387</v>
      </c>
      <c r="D48" s="60">
        <f t="shared" si="1"/>
        <v>2387.9</v>
      </c>
      <c r="F48" s="72"/>
      <c r="G48" s="72"/>
    </row>
    <row r="49" spans="1:7">
      <c r="A49" s="119">
        <v>2011</v>
      </c>
      <c r="B49" s="58">
        <v>1839.068</v>
      </c>
      <c r="C49" s="58">
        <v>534.26099999999997</v>
      </c>
      <c r="D49" s="60">
        <f t="shared" si="1"/>
        <v>2373.3289999999997</v>
      </c>
      <c r="F49" s="72"/>
      <c r="G49" s="72"/>
    </row>
    <row r="50" spans="1:7">
      <c r="A50" s="119">
        <v>2012</v>
      </c>
      <c r="B50" s="58">
        <v>1539.68</v>
      </c>
      <c r="C50" s="58">
        <v>439.49900000000002</v>
      </c>
      <c r="D50" s="60">
        <f t="shared" si="1"/>
        <v>1979.1790000000001</v>
      </c>
      <c r="F50" s="72"/>
      <c r="G50" s="72"/>
    </row>
    <row r="51" spans="1:7">
      <c r="A51" s="119">
        <v>2013</v>
      </c>
      <c r="B51" s="58">
        <v>1754.6679999999999</v>
      </c>
      <c r="C51" s="58">
        <v>408.67</v>
      </c>
      <c r="D51" s="60">
        <f t="shared" si="1"/>
        <v>2163.3379999999997</v>
      </c>
      <c r="F51" s="72"/>
      <c r="G51" s="72"/>
    </row>
    <row r="52" spans="1:7">
      <c r="A52" s="119">
        <v>2014</v>
      </c>
      <c r="B52" s="58">
        <v>1898.3420000000001</v>
      </c>
      <c r="C52" s="58">
        <v>504.63600000000002</v>
      </c>
      <c r="D52" s="60">
        <f t="shared" si="1"/>
        <v>2402.9780000000001</v>
      </c>
      <c r="F52" s="73"/>
      <c r="G52" s="73"/>
    </row>
    <row r="53" spans="1:7">
      <c r="A53" s="119">
        <v>2015</v>
      </c>
      <c r="B53" s="58">
        <v>2218.98</v>
      </c>
      <c r="C53" s="58">
        <v>514.221</v>
      </c>
      <c r="D53" s="60">
        <f>+C53+B53</f>
        <v>2733.201</v>
      </c>
      <c r="F53" s="73"/>
      <c r="G53" s="73"/>
    </row>
    <row r="54" spans="1:7">
      <c r="A54" s="119">
        <v>2016</v>
      </c>
      <c r="B54" s="58">
        <v>2354.1170000000002</v>
      </c>
      <c r="C54" s="58">
        <v>531.80499999999995</v>
      </c>
      <c r="D54" s="60">
        <f>+C54+B54</f>
        <v>2885.922</v>
      </c>
      <c r="F54" s="73"/>
      <c r="G54" s="73"/>
    </row>
    <row r="55" spans="1:7">
      <c r="A55" s="120">
        <v>2017</v>
      </c>
      <c r="B55" s="58">
        <v>2291.5</v>
      </c>
      <c r="C55" s="58">
        <v>556.79999999999995</v>
      </c>
      <c r="D55" s="58">
        <f>+C55+B55</f>
        <v>2848.3</v>
      </c>
      <c r="F55" s="73"/>
      <c r="G55" s="73"/>
    </row>
    <row r="56" spans="1:7">
      <c r="A56" s="120">
        <v>2018</v>
      </c>
      <c r="B56" s="58">
        <v>2267.3960000000002</v>
      </c>
      <c r="C56" s="58">
        <v>552.16899999999998</v>
      </c>
      <c r="D56" s="58">
        <f>+C56+B56</f>
        <v>2819.5650000000001</v>
      </c>
      <c r="F56" s="73"/>
      <c r="G56" s="73"/>
    </row>
    <row r="57" spans="1:7">
      <c r="A57" s="121">
        <v>2019</v>
      </c>
      <c r="B57" s="61">
        <v>2248.0189999999998</v>
      </c>
      <c r="C57" s="61">
        <v>574.34100000000001</v>
      </c>
      <c r="D57" s="61">
        <f>+C57+B57</f>
        <v>2822.3599999999997</v>
      </c>
      <c r="F57" s="73"/>
      <c r="G57" s="73"/>
    </row>
    <row r="58" spans="1:7">
      <c r="D58" s="53" t="s">
        <v>61</v>
      </c>
    </row>
  </sheetData>
  <phoneticPr fontId="17" type="noConversion"/>
  <pageMargins left="0.62992125984251968" right="0.62992125984251968" top="0.47244094488188981" bottom="0.70866141732283472" header="0.31496062992125984" footer="0.31496062992125984"/>
  <pageSetup paperSize="9" scale="80" orientation="portrait" horizontalDpi="300" verticalDpi="300" r:id="rId1"/>
  <headerFooter>
    <oddFooter>&amp;L&amp;"Trebuchet MS,Grassetto"&amp;10Statistiche estere - PRODUZIONE MONDIALE
Automobile in cifre&amp;C&amp;"Trebuchet MS,Grassetto"&amp;9&amp;P/&amp;N&amp;R&amp;"Trebuchet MS,Grassetto"&amp;10ANFIA - Studi e statistiche</oddFooter>
  </headerFooter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17.Spagna</vt:lpstr>
      <vt:lpstr>Trend anni</vt:lpstr>
      <vt:lpstr>Grafico1</vt:lpstr>
      <vt:lpstr>'17.Spagna'!Area_stampa</vt:lpstr>
      <vt:lpstr>'Trend anni'!Area_stampa</vt:lpstr>
      <vt:lpstr>'17.Spagna'!Titoli_stampa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2020-08-26T07:53:29Z</cp:lastPrinted>
  <dcterms:created xsi:type="dcterms:W3CDTF">2012-11-26T15:11:58Z</dcterms:created>
  <dcterms:modified xsi:type="dcterms:W3CDTF">2020-08-26T07:54:07Z</dcterms:modified>
</cp:coreProperties>
</file>