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L:\MINI PORTALE AUTO IN CIFRE 2020\StatisticheEstere\ProdMondo\Aggiornati\"/>
    </mc:Choice>
  </mc:AlternateContent>
  <xr:revisionPtr revIDLastSave="0" documentId="13_ncr:1_{9C82F1E8-CB9B-41FC-9A82-34D99F56219C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16.Regno Unito" sheetId="1" r:id="rId1"/>
    <sheet name="Trend anni" sheetId="2" r:id="rId2"/>
    <sheet name="Grafico1" sheetId="3" r:id="rId3"/>
  </sheets>
  <externalReferences>
    <externalReference r:id="rId4"/>
  </externalReferences>
  <definedNames>
    <definedName name="_xlnm.Print_Area" localSheetId="0">'16.Regno Unito'!$A$1:$U$196</definedName>
    <definedName name="_xlnm.Print_Area" localSheetId="1">'Trend anni'!$A$1:$D$92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'16.Regno Unito'!$2:$5</definedName>
    <definedName name="_xlnm.Print_Titles" localSheetId="1">'Trend anni'!$1:$7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91" i="2" l="1"/>
  <c r="U195" i="1"/>
  <c r="U194" i="1"/>
  <c r="U172" i="1"/>
  <c r="U188" i="1"/>
  <c r="T188" i="1"/>
  <c r="U118" i="1"/>
  <c r="U45" i="1"/>
  <c r="U161" i="1" s="1"/>
  <c r="U108" i="1"/>
  <c r="U149" i="1"/>
  <c r="U153" i="1"/>
  <c r="U155" i="1"/>
  <c r="U157" i="1"/>
  <c r="U160" i="1"/>
  <c r="U163" i="1"/>
  <c r="U164" i="1"/>
  <c r="U165" i="1"/>
  <c r="U167" i="1"/>
  <c r="U168" i="1"/>
  <c r="U171" i="1"/>
  <c r="U173" i="1"/>
  <c r="U174" i="1"/>
  <c r="U175" i="1"/>
  <c r="U177" i="1"/>
  <c r="U178" i="1"/>
  <c r="U179" i="1"/>
  <c r="U180" i="1"/>
  <c r="U136" i="1"/>
  <c r="U145" i="1"/>
  <c r="T136" i="1"/>
  <c r="U102" i="1"/>
  <c r="U89" i="1"/>
  <c r="U74" i="1"/>
  <c r="U170" i="1" s="1"/>
  <c r="U63" i="1"/>
  <c r="U166" i="1" s="1"/>
  <c r="U54" i="1"/>
  <c r="U162" i="1" s="1"/>
  <c r="U42" i="1"/>
  <c r="U36" i="1"/>
  <c r="U159" i="1" s="1"/>
  <c r="U27" i="1"/>
  <c r="U152" i="1" s="1"/>
  <c r="U21" i="1"/>
  <c r="U151" i="1" s="1"/>
  <c r="U7" i="1"/>
  <c r="U150" i="1" s="1"/>
  <c r="U176" i="1" l="1"/>
  <c r="U147" i="1"/>
  <c r="D108" i="1"/>
  <c r="E108" i="1"/>
  <c r="F108" i="1"/>
  <c r="G108" i="1"/>
  <c r="H108" i="1"/>
  <c r="I108" i="1"/>
  <c r="J108" i="1"/>
  <c r="K108" i="1"/>
  <c r="L108" i="1"/>
  <c r="M108" i="1"/>
  <c r="N108" i="1"/>
  <c r="O108" i="1"/>
  <c r="P108" i="1"/>
  <c r="Q108" i="1"/>
  <c r="R108" i="1"/>
  <c r="S108" i="1"/>
  <c r="T108" i="1"/>
  <c r="C102" i="1"/>
  <c r="D102" i="1"/>
  <c r="E102" i="1"/>
  <c r="F102" i="1"/>
  <c r="G102" i="1"/>
  <c r="K102" i="1"/>
  <c r="L102" i="1"/>
  <c r="M102" i="1"/>
  <c r="N102" i="1"/>
  <c r="O102" i="1"/>
  <c r="P102" i="1"/>
  <c r="Q102" i="1"/>
  <c r="R102" i="1"/>
  <c r="S102" i="1"/>
  <c r="T102" i="1"/>
  <c r="B102" i="1"/>
  <c r="C89" i="1"/>
  <c r="D89" i="1"/>
  <c r="E89" i="1"/>
  <c r="F89" i="1"/>
  <c r="G89" i="1"/>
  <c r="D74" i="1"/>
  <c r="E74" i="1"/>
  <c r="K74" i="1"/>
  <c r="L74" i="1"/>
  <c r="M74" i="1"/>
  <c r="N74" i="1"/>
  <c r="O74" i="1"/>
  <c r="P74" i="1"/>
  <c r="Q74" i="1"/>
  <c r="R74" i="1"/>
  <c r="S74" i="1"/>
  <c r="T74" i="1"/>
  <c r="B74" i="1"/>
  <c r="C63" i="1"/>
  <c r="D63" i="1"/>
  <c r="E63" i="1"/>
  <c r="F63" i="1"/>
  <c r="G63" i="1"/>
  <c r="H63" i="1"/>
  <c r="I63" i="1"/>
  <c r="J63" i="1"/>
  <c r="K63" i="1"/>
  <c r="L63" i="1"/>
  <c r="M63" i="1"/>
  <c r="N63" i="1"/>
  <c r="O63" i="1"/>
  <c r="P63" i="1"/>
  <c r="Q63" i="1"/>
  <c r="R63" i="1"/>
  <c r="S63" i="1"/>
  <c r="T63" i="1"/>
  <c r="B63" i="1"/>
  <c r="D54" i="1"/>
  <c r="E54" i="1"/>
  <c r="G54" i="1"/>
  <c r="H54" i="1"/>
  <c r="I54" i="1"/>
  <c r="J54" i="1"/>
  <c r="K54" i="1"/>
  <c r="L54" i="1"/>
  <c r="M54" i="1"/>
  <c r="N54" i="1"/>
  <c r="O54" i="1"/>
  <c r="P54" i="1"/>
  <c r="Q54" i="1"/>
  <c r="R54" i="1"/>
  <c r="S54" i="1"/>
  <c r="B54" i="1"/>
  <c r="T45" i="1"/>
  <c r="C45" i="1"/>
  <c r="D45" i="1"/>
  <c r="E45" i="1"/>
  <c r="F45" i="1"/>
  <c r="G45" i="1"/>
  <c r="H45" i="1"/>
  <c r="J45" i="1"/>
  <c r="K45" i="1"/>
  <c r="L45" i="1"/>
  <c r="M45" i="1"/>
  <c r="N45" i="1"/>
  <c r="O45" i="1"/>
  <c r="P45" i="1"/>
  <c r="Q45" i="1"/>
  <c r="R45" i="1"/>
  <c r="S45" i="1"/>
  <c r="B45" i="1"/>
  <c r="C36" i="1"/>
  <c r="D36" i="1"/>
  <c r="E36" i="1"/>
  <c r="F36" i="1"/>
  <c r="K36" i="1"/>
  <c r="L36" i="1"/>
  <c r="M36" i="1"/>
  <c r="N36" i="1"/>
  <c r="O36" i="1"/>
  <c r="P36" i="1"/>
  <c r="Q36" i="1"/>
  <c r="R36" i="1"/>
  <c r="S36" i="1"/>
  <c r="T36" i="1"/>
  <c r="C31" i="1"/>
  <c r="D31" i="1"/>
  <c r="L27" i="1"/>
  <c r="M27" i="1"/>
  <c r="N27" i="1"/>
  <c r="O27" i="1"/>
  <c r="P27" i="1"/>
  <c r="Q27" i="1"/>
  <c r="R27" i="1"/>
  <c r="S27" i="1"/>
  <c r="T27" i="1"/>
  <c r="K27" i="1"/>
  <c r="D27" i="1"/>
  <c r="H27" i="1"/>
  <c r="I27" i="1"/>
  <c r="J27" i="1"/>
  <c r="N21" i="1"/>
  <c r="O21" i="1"/>
  <c r="P21" i="1"/>
  <c r="Q21" i="1"/>
  <c r="R21" i="1"/>
  <c r="S21" i="1"/>
  <c r="T21" i="1"/>
  <c r="C7" i="1"/>
  <c r="D7" i="1"/>
  <c r="E7" i="1"/>
  <c r="F7" i="1"/>
  <c r="G7" i="1"/>
  <c r="H7" i="1"/>
  <c r="I7" i="1"/>
  <c r="J7" i="1"/>
  <c r="K7" i="1"/>
  <c r="L7" i="1"/>
  <c r="M7" i="1"/>
  <c r="N7" i="1"/>
  <c r="O7" i="1"/>
  <c r="P7" i="1"/>
  <c r="Q7" i="1"/>
  <c r="R7" i="1"/>
  <c r="S7" i="1"/>
  <c r="T7" i="1"/>
  <c r="B7" i="1"/>
  <c r="U181" i="1" l="1"/>
  <c r="M194" i="1"/>
  <c r="N194" i="1"/>
  <c r="O194" i="1"/>
  <c r="P194" i="1"/>
  <c r="Q194" i="1"/>
  <c r="R194" i="1"/>
  <c r="S194" i="1"/>
  <c r="T194" i="1"/>
  <c r="T180" i="1"/>
  <c r="R180" i="1"/>
  <c r="T164" i="1"/>
  <c r="T145" i="1"/>
  <c r="T147" i="1" s="1"/>
  <c r="L194" i="1"/>
  <c r="K194" i="1"/>
  <c r="J194" i="1"/>
  <c r="H194" i="1"/>
  <c r="G194" i="1"/>
  <c r="F194" i="1"/>
  <c r="E194" i="1"/>
  <c r="D194" i="1"/>
  <c r="C194" i="1"/>
  <c r="B194" i="1"/>
  <c r="D89" i="2"/>
  <c r="T170" i="1"/>
  <c r="Q170" i="1"/>
  <c r="N170" i="1"/>
  <c r="L170" i="1"/>
  <c r="D170" i="1"/>
  <c r="B170" i="1"/>
  <c r="T60" i="1"/>
  <c r="T161" i="1"/>
  <c r="S161" i="1"/>
  <c r="R161" i="1"/>
  <c r="Q161" i="1"/>
  <c r="T152" i="1"/>
  <c r="S152" i="1"/>
  <c r="R152" i="1"/>
  <c r="Q152" i="1"/>
  <c r="P152" i="1"/>
  <c r="O152" i="1"/>
  <c r="N152" i="1"/>
  <c r="L152" i="1"/>
  <c r="K152" i="1"/>
  <c r="J152" i="1"/>
  <c r="S151" i="1"/>
  <c r="R151" i="1"/>
  <c r="Q151" i="1"/>
  <c r="P151" i="1"/>
  <c r="O151" i="1"/>
  <c r="N151" i="1"/>
  <c r="M21" i="1"/>
  <c r="M151" i="1"/>
  <c r="T150" i="1"/>
  <c r="S150" i="1"/>
  <c r="Q150" i="1"/>
  <c r="P150" i="1"/>
  <c r="O150" i="1"/>
  <c r="N150" i="1"/>
  <c r="K150" i="1"/>
  <c r="I150" i="1"/>
  <c r="F150" i="1"/>
  <c r="E150" i="1"/>
  <c r="D150" i="1"/>
  <c r="C150" i="1"/>
  <c r="T179" i="1"/>
  <c r="T177" i="1"/>
  <c r="T175" i="1"/>
  <c r="T174" i="1"/>
  <c r="T173" i="1"/>
  <c r="T171" i="1"/>
  <c r="T168" i="1"/>
  <c r="T167" i="1"/>
  <c r="T165" i="1"/>
  <c r="T163" i="1"/>
  <c r="T160" i="1"/>
  <c r="T157" i="1"/>
  <c r="T155" i="1"/>
  <c r="T153" i="1"/>
  <c r="T149" i="1"/>
  <c r="T178" i="1"/>
  <c r="T176" i="1"/>
  <c r="T89" i="1"/>
  <c r="T42" i="1"/>
  <c r="T159" i="1"/>
  <c r="T151" i="1"/>
  <c r="I177" i="1"/>
  <c r="J177" i="1"/>
  <c r="K177" i="1"/>
  <c r="L177" i="1"/>
  <c r="M177" i="1"/>
  <c r="N177" i="1"/>
  <c r="O177" i="1"/>
  <c r="P177" i="1"/>
  <c r="Q177" i="1"/>
  <c r="R177" i="1"/>
  <c r="O89" i="1"/>
  <c r="P89" i="1"/>
  <c r="Q89" i="1"/>
  <c r="R89" i="1"/>
  <c r="S89" i="1"/>
  <c r="O42" i="1"/>
  <c r="P42" i="1"/>
  <c r="Q42" i="1"/>
  <c r="R42" i="1"/>
  <c r="S42" i="1"/>
  <c r="R150" i="1"/>
  <c r="D90" i="2"/>
  <c r="S149" i="1"/>
  <c r="S153" i="1"/>
  <c r="S155" i="1"/>
  <c r="S157" i="1"/>
  <c r="S160" i="1"/>
  <c r="S163" i="1"/>
  <c r="S165" i="1"/>
  <c r="S167" i="1"/>
  <c r="S168" i="1"/>
  <c r="S171" i="1"/>
  <c r="S173" i="1"/>
  <c r="S174" i="1"/>
  <c r="S175" i="1"/>
  <c r="S177" i="1"/>
  <c r="S179" i="1"/>
  <c r="S180" i="1"/>
  <c r="S166" i="1"/>
  <c r="S188" i="1"/>
  <c r="S145" i="1"/>
  <c r="S136" i="1"/>
  <c r="S178" i="1"/>
  <c r="S170" i="1"/>
  <c r="S162" i="1"/>
  <c r="S159" i="1"/>
  <c r="D88" i="2"/>
  <c r="Q149" i="1"/>
  <c r="R149" i="1"/>
  <c r="Q153" i="1"/>
  <c r="R153" i="1"/>
  <c r="Q155" i="1"/>
  <c r="R155" i="1"/>
  <c r="Q157" i="1"/>
  <c r="R157" i="1"/>
  <c r="Q160" i="1"/>
  <c r="R160" i="1"/>
  <c r="Q163" i="1"/>
  <c r="R163" i="1"/>
  <c r="Q165" i="1"/>
  <c r="R165" i="1"/>
  <c r="Q167" i="1"/>
  <c r="R167" i="1"/>
  <c r="Q168" i="1"/>
  <c r="R168" i="1"/>
  <c r="Q171" i="1"/>
  <c r="R171" i="1"/>
  <c r="Q173" i="1"/>
  <c r="R173" i="1"/>
  <c r="Q174" i="1"/>
  <c r="R174" i="1"/>
  <c r="Q175" i="1"/>
  <c r="R175" i="1"/>
  <c r="Q179" i="1"/>
  <c r="R179" i="1"/>
  <c r="Q180" i="1"/>
  <c r="Q136" i="1"/>
  <c r="Q147" i="1" s="1"/>
  <c r="R136" i="1"/>
  <c r="Q145" i="1"/>
  <c r="R145" i="1"/>
  <c r="R118" i="1"/>
  <c r="R178" i="1"/>
  <c r="Q118" i="1"/>
  <c r="Q195" i="1" s="1"/>
  <c r="R176" i="1"/>
  <c r="R170" i="1"/>
  <c r="Q166" i="1"/>
  <c r="R166" i="1"/>
  <c r="R162" i="1"/>
  <c r="Q162" i="1"/>
  <c r="Q159" i="1"/>
  <c r="R159" i="1"/>
  <c r="D58" i="2"/>
  <c r="D60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B150" i="1"/>
  <c r="G150" i="1"/>
  <c r="J150" i="1"/>
  <c r="C27" i="1"/>
  <c r="C152" i="1" s="1"/>
  <c r="H152" i="1"/>
  <c r="I152" i="1"/>
  <c r="E28" i="1"/>
  <c r="F28" i="1"/>
  <c r="F27" i="1" s="1"/>
  <c r="F152" i="1"/>
  <c r="G28" i="1"/>
  <c r="G27" i="1" s="1"/>
  <c r="G152" i="1" s="1"/>
  <c r="B31" i="1"/>
  <c r="B158" i="1" s="1"/>
  <c r="D158" i="1"/>
  <c r="D159" i="1"/>
  <c r="E159" i="1"/>
  <c r="K159" i="1"/>
  <c r="M159" i="1"/>
  <c r="N159" i="1"/>
  <c r="O159" i="1"/>
  <c r="P159" i="1"/>
  <c r="B38" i="1"/>
  <c r="B36" i="1" s="1"/>
  <c r="B159" i="1" s="1"/>
  <c r="G38" i="1"/>
  <c r="H38" i="1"/>
  <c r="H36" i="1" s="1"/>
  <c r="H159" i="1" s="1"/>
  <c r="I38" i="1"/>
  <c r="J38" i="1"/>
  <c r="H39" i="1"/>
  <c r="B42" i="1"/>
  <c r="B160" i="1" s="1"/>
  <c r="C42" i="1"/>
  <c r="C160" i="1" s="1"/>
  <c r="D42" i="1"/>
  <c r="D160" i="1" s="1"/>
  <c r="E42" i="1"/>
  <c r="E160" i="1" s="1"/>
  <c r="F42" i="1"/>
  <c r="F160" i="1" s="1"/>
  <c r="G42" i="1"/>
  <c r="H42" i="1"/>
  <c r="I42" i="1"/>
  <c r="J42" i="1"/>
  <c r="K42" i="1"/>
  <c r="L42" i="1"/>
  <c r="M42" i="1"/>
  <c r="N42" i="1"/>
  <c r="B161" i="1"/>
  <c r="C161" i="1"/>
  <c r="D161" i="1"/>
  <c r="E161" i="1"/>
  <c r="F161" i="1"/>
  <c r="G161" i="1"/>
  <c r="H161" i="1"/>
  <c r="J161" i="1"/>
  <c r="K161" i="1"/>
  <c r="M161" i="1"/>
  <c r="P161" i="1"/>
  <c r="I52" i="1"/>
  <c r="B162" i="1"/>
  <c r="D162" i="1"/>
  <c r="E162" i="1"/>
  <c r="G162" i="1"/>
  <c r="H162" i="1"/>
  <c r="I162" i="1"/>
  <c r="J162" i="1"/>
  <c r="N162" i="1"/>
  <c r="O162" i="1"/>
  <c r="P118" i="1"/>
  <c r="P195" i="1" s="1"/>
  <c r="F56" i="1"/>
  <c r="C60" i="1"/>
  <c r="C54" i="1" s="1"/>
  <c r="C162" i="1"/>
  <c r="B166" i="1"/>
  <c r="D166" i="1"/>
  <c r="E166" i="1"/>
  <c r="F166" i="1"/>
  <c r="G166" i="1"/>
  <c r="H166" i="1"/>
  <c r="I166" i="1"/>
  <c r="J166" i="1"/>
  <c r="K166" i="1"/>
  <c r="L166" i="1"/>
  <c r="N166" i="1"/>
  <c r="O166" i="1"/>
  <c r="P166" i="1"/>
  <c r="K170" i="1"/>
  <c r="P170" i="1"/>
  <c r="G79" i="1"/>
  <c r="G74" i="1" s="1"/>
  <c r="G170" i="1" s="1"/>
  <c r="H79" i="1"/>
  <c r="I79" i="1"/>
  <c r="I74" i="1" s="1"/>
  <c r="I170" i="1" s="1"/>
  <c r="J79" i="1"/>
  <c r="J74" i="1" s="1"/>
  <c r="J170" i="1" s="1"/>
  <c r="C81" i="1"/>
  <c r="F81" i="1"/>
  <c r="B84" i="1"/>
  <c r="B172" i="1" s="1"/>
  <c r="C84" i="1"/>
  <c r="C172" i="1" s="1"/>
  <c r="D84" i="1"/>
  <c r="D172" i="1" s="1"/>
  <c r="E84" i="1"/>
  <c r="F84" i="1"/>
  <c r="F172" i="1" s="1"/>
  <c r="G84" i="1"/>
  <c r="G172" i="1" s="1"/>
  <c r="H84" i="1"/>
  <c r="H172" i="1" s="1"/>
  <c r="C174" i="1"/>
  <c r="D174" i="1"/>
  <c r="F174" i="1"/>
  <c r="G174" i="1"/>
  <c r="H89" i="1"/>
  <c r="I89" i="1"/>
  <c r="J89" i="1"/>
  <c r="K89" i="1"/>
  <c r="L89" i="1"/>
  <c r="M89" i="1"/>
  <c r="N89" i="1"/>
  <c r="B91" i="1"/>
  <c r="B89" i="1" s="1"/>
  <c r="B174" i="1" s="1"/>
  <c r="B176" i="1"/>
  <c r="C176" i="1"/>
  <c r="D176" i="1"/>
  <c r="F176" i="1"/>
  <c r="K176" i="1"/>
  <c r="L176" i="1"/>
  <c r="N176" i="1"/>
  <c r="J103" i="1"/>
  <c r="H104" i="1"/>
  <c r="H102" i="1" s="1"/>
  <c r="H176" i="1"/>
  <c r="I104" i="1"/>
  <c r="J104" i="1"/>
  <c r="F178" i="1"/>
  <c r="H178" i="1"/>
  <c r="I178" i="1"/>
  <c r="K178" i="1"/>
  <c r="P178" i="1"/>
  <c r="B109" i="1"/>
  <c r="C109" i="1"/>
  <c r="C108" i="1" s="1"/>
  <c r="C178" i="1" s="1"/>
  <c r="B110" i="1"/>
  <c r="C110" i="1"/>
  <c r="F117" i="1"/>
  <c r="F180" i="1" s="1"/>
  <c r="H117" i="1"/>
  <c r="I117" i="1"/>
  <c r="I180" i="1" s="1"/>
  <c r="J117" i="1"/>
  <c r="B125" i="1"/>
  <c r="B157" i="1" s="1"/>
  <c r="B130" i="1"/>
  <c r="B165" i="1" s="1"/>
  <c r="E135" i="1"/>
  <c r="C136" i="1"/>
  <c r="D136" i="1"/>
  <c r="F136" i="1"/>
  <c r="G136" i="1"/>
  <c r="H136" i="1"/>
  <c r="I136" i="1"/>
  <c r="J136" i="1"/>
  <c r="K136" i="1"/>
  <c r="L136" i="1"/>
  <c r="M136" i="1"/>
  <c r="N136" i="1"/>
  <c r="O136" i="1"/>
  <c r="P136" i="1"/>
  <c r="B145" i="1"/>
  <c r="C145" i="1"/>
  <c r="D145" i="1"/>
  <c r="E145" i="1"/>
  <c r="F145" i="1"/>
  <c r="G145" i="1"/>
  <c r="H145" i="1"/>
  <c r="I145" i="1"/>
  <c r="J145" i="1"/>
  <c r="K145" i="1"/>
  <c r="L145" i="1"/>
  <c r="M145" i="1"/>
  <c r="N145" i="1"/>
  <c r="O145" i="1"/>
  <c r="P145" i="1"/>
  <c r="F149" i="1"/>
  <c r="G149" i="1"/>
  <c r="H149" i="1"/>
  <c r="I149" i="1"/>
  <c r="J149" i="1"/>
  <c r="K149" i="1"/>
  <c r="L149" i="1"/>
  <c r="M149" i="1"/>
  <c r="N149" i="1"/>
  <c r="O149" i="1"/>
  <c r="P149" i="1"/>
  <c r="H150" i="1"/>
  <c r="L150" i="1"/>
  <c r="M150" i="1"/>
  <c r="B151" i="1"/>
  <c r="C151" i="1"/>
  <c r="D151" i="1"/>
  <c r="E151" i="1"/>
  <c r="F151" i="1"/>
  <c r="G151" i="1"/>
  <c r="H151" i="1"/>
  <c r="I151" i="1"/>
  <c r="J151" i="1"/>
  <c r="K151" i="1"/>
  <c r="L151" i="1"/>
  <c r="B152" i="1"/>
  <c r="D152" i="1"/>
  <c r="B153" i="1"/>
  <c r="C153" i="1"/>
  <c r="D153" i="1"/>
  <c r="E153" i="1"/>
  <c r="F153" i="1"/>
  <c r="G153" i="1"/>
  <c r="H153" i="1"/>
  <c r="I153" i="1"/>
  <c r="J153" i="1"/>
  <c r="K153" i="1"/>
  <c r="L153" i="1"/>
  <c r="M153" i="1"/>
  <c r="N153" i="1"/>
  <c r="O153" i="1"/>
  <c r="P153" i="1"/>
  <c r="B155" i="1"/>
  <c r="C155" i="1"/>
  <c r="D155" i="1"/>
  <c r="E155" i="1"/>
  <c r="F155" i="1"/>
  <c r="G155" i="1"/>
  <c r="H155" i="1"/>
  <c r="I155" i="1"/>
  <c r="J155" i="1"/>
  <c r="K155" i="1"/>
  <c r="L155" i="1"/>
  <c r="M155" i="1"/>
  <c r="N155" i="1"/>
  <c r="O155" i="1"/>
  <c r="P155" i="1"/>
  <c r="B156" i="1"/>
  <c r="C156" i="1"/>
  <c r="D156" i="1"/>
  <c r="E156" i="1"/>
  <c r="F156" i="1"/>
  <c r="C157" i="1"/>
  <c r="D157" i="1"/>
  <c r="E157" i="1"/>
  <c r="F157" i="1"/>
  <c r="G157" i="1"/>
  <c r="H157" i="1"/>
  <c r="I157" i="1"/>
  <c r="J157" i="1"/>
  <c r="K157" i="1"/>
  <c r="L157" i="1"/>
  <c r="M157" i="1"/>
  <c r="N157" i="1"/>
  <c r="O157" i="1"/>
  <c r="P157" i="1"/>
  <c r="C158" i="1"/>
  <c r="E158" i="1"/>
  <c r="F158" i="1"/>
  <c r="G158" i="1"/>
  <c r="H158" i="1"/>
  <c r="I158" i="1"/>
  <c r="J158" i="1"/>
  <c r="K158" i="1"/>
  <c r="L158" i="1"/>
  <c r="M158" i="1"/>
  <c r="N158" i="1"/>
  <c r="O158" i="1"/>
  <c r="C159" i="1"/>
  <c r="F159" i="1"/>
  <c r="L159" i="1"/>
  <c r="G160" i="1"/>
  <c r="H160" i="1"/>
  <c r="I160" i="1"/>
  <c r="J160" i="1"/>
  <c r="K160" i="1"/>
  <c r="L160" i="1"/>
  <c r="M160" i="1"/>
  <c r="N160" i="1"/>
  <c r="O160" i="1"/>
  <c r="P160" i="1"/>
  <c r="L161" i="1"/>
  <c r="O161" i="1"/>
  <c r="K162" i="1"/>
  <c r="L162" i="1"/>
  <c r="M162" i="1"/>
  <c r="B163" i="1"/>
  <c r="C163" i="1"/>
  <c r="D163" i="1"/>
  <c r="E163" i="1"/>
  <c r="F163" i="1"/>
  <c r="G163" i="1"/>
  <c r="H163" i="1"/>
  <c r="I163" i="1"/>
  <c r="J163" i="1"/>
  <c r="K163" i="1"/>
  <c r="L163" i="1"/>
  <c r="M163" i="1"/>
  <c r="N163" i="1"/>
  <c r="O163" i="1"/>
  <c r="P163" i="1"/>
  <c r="C165" i="1"/>
  <c r="D165" i="1"/>
  <c r="E165" i="1"/>
  <c r="F165" i="1"/>
  <c r="G165" i="1"/>
  <c r="H165" i="1"/>
  <c r="I165" i="1"/>
  <c r="J165" i="1"/>
  <c r="K165" i="1"/>
  <c r="L165" i="1"/>
  <c r="M165" i="1"/>
  <c r="N165" i="1"/>
  <c r="O165" i="1"/>
  <c r="P165" i="1"/>
  <c r="C166" i="1"/>
  <c r="M166" i="1"/>
  <c r="B167" i="1"/>
  <c r="C167" i="1"/>
  <c r="D167" i="1"/>
  <c r="E167" i="1"/>
  <c r="F167" i="1"/>
  <c r="G167" i="1"/>
  <c r="H167" i="1"/>
  <c r="I167" i="1"/>
  <c r="J167" i="1"/>
  <c r="K167" i="1"/>
  <c r="L167" i="1"/>
  <c r="M167" i="1"/>
  <c r="N167" i="1"/>
  <c r="O167" i="1"/>
  <c r="P167" i="1"/>
  <c r="B168" i="1"/>
  <c r="C168" i="1"/>
  <c r="D168" i="1"/>
  <c r="E168" i="1"/>
  <c r="F168" i="1"/>
  <c r="G168" i="1"/>
  <c r="H168" i="1"/>
  <c r="I168" i="1"/>
  <c r="J168" i="1"/>
  <c r="K168" i="1"/>
  <c r="L168" i="1"/>
  <c r="M168" i="1"/>
  <c r="N168" i="1"/>
  <c r="O168" i="1"/>
  <c r="P168" i="1"/>
  <c r="B169" i="1"/>
  <c r="C169" i="1"/>
  <c r="D169" i="1"/>
  <c r="E169" i="1"/>
  <c r="M170" i="1"/>
  <c r="O170" i="1"/>
  <c r="B171" i="1"/>
  <c r="C171" i="1"/>
  <c r="D171" i="1"/>
  <c r="E171" i="1"/>
  <c r="F171" i="1"/>
  <c r="G171" i="1"/>
  <c r="H171" i="1"/>
  <c r="I171" i="1"/>
  <c r="J171" i="1"/>
  <c r="K171" i="1"/>
  <c r="L171" i="1"/>
  <c r="M171" i="1"/>
  <c r="N171" i="1"/>
  <c r="O171" i="1"/>
  <c r="P171" i="1"/>
  <c r="E172" i="1"/>
  <c r="B173" i="1"/>
  <c r="C173" i="1"/>
  <c r="D173" i="1"/>
  <c r="E173" i="1"/>
  <c r="F173" i="1"/>
  <c r="G173" i="1"/>
  <c r="H173" i="1"/>
  <c r="I173" i="1"/>
  <c r="J173" i="1"/>
  <c r="K173" i="1"/>
  <c r="L173" i="1"/>
  <c r="M173" i="1"/>
  <c r="N173" i="1"/>
  <c r="O173" i="1"/>
  <c r="P173" i="1"/>
  <c r="E174" i="1"/>
  <c r="H174" i="1"/>
  <c r="I174" i="1"/>
  <c r="J174" i="1"/>
  <c r="K174" i="1"/>
  <c r="L174" i="1"/>
  <c r="M174" i="1"/>
  <c r="N174" i="1"/>
  <c r="O174" i="1"/>
  <c r="P174" i="1"/>
  <c r="B175" i="1"/>
  <c r="C175" i="1"/>
  <c r="D175" i="1"/>
  <c r="E175" i="1"/>
  <c r="F175" i="1"/>
  <c r="G175" i="1"/>
  <c r="H175" i="1"/>
  <c r="I175" i="1"/>
  <c r="J175" i="1"/>
  <c r="K175" i="1"/>
  <c r="L175" i="1"/>
  <c r="M175" i="1"/>
  <c r="N175" i="1"/>
  <c r="O175" i="1"/>
  <c r="P175" i="1"/>
  <c r="M176" i="1"/>
  <c r="B177" i="1"/>
  <c r="C177" i="1"/>
  <c r="D177" i="1"/>
  <c r="E177" i="1"/>
  <c r="F177" i="1"/>
  <c r="G177" i="1"/>
  <c r="H177" i="1"/>
  <c r="E178" i="1"/>
  <c r="M178" i="1"/>
  <c r="N178" i="1"/>
  <c r="O178" i="1"/>
  <c r="B179" i="1"/>
  <c r="C179" i="1"/>
  <c r="D179" i="1"/>
  <c r="E179" i="1"/>
  <c r="F179" i="1"/>
  <c r="G179" i="1"/>
  <c r="H179" i="1"/>
  <c r="I179" i="1"/>
  <c r="J179" i="1"/>
  <c r="K179" i="1"/>
  <c r="L179" i="1"/>
  <c r="M179" i="1"/>
  <c r="N179" i="1"/>
  <c r="O179" i="1"/>
  <c r="P179" i="1"/>
  <c r="B180" i="1"/>
  <c r="C180" i="1"/>
  <c r="D180" i="1"/>
  <c r="G180" i="1"/>
  <c r="K180" i="1"/>
  <c r="L180" i="1"/>
  <c r="M180" i="1"/>
  <c r="N180" i="1"/>
  <c r="O180" i="1"/>
  <c r="P180" i="1"/>
  <c r="B188" i="1"/>
  <c r="C188" i="1"/>
  <c r="D188" i="1"/>
  <c r="E188" i="1"/>
  <c r="F188" i="1"/>
  <c r="G188" i="1"/>
  <c r="H188" i="1"/>
  <c r="I188" i="1"/>
  <c r="J188" i="1"/>
  <c r="K188" i="1"/>
  <c r="L188" i="1"/>
  <c r="M188" i="1"/>
  <c r="N188" i="1"/>
  <c r="O188" i="1"/>
  <c r="P188" i="1"/>
  <c r="Q188" i="1"/>
  <c r="R188" i="1"/>
  <c r="P176" i="1"/>
  <c r="Q178" i="1"/>
  <c r="M152" i="1"/>
  <c r="E170" i="1"/>
  <c r="J178" i="1"/>
  <c r="M118" i="1"/>
  <c r="M195" i="1" s="1"/>
  <c r="L178" i="1"/>
  <c r="G178" i="1"/>
  <c r="E176" i="1"/>
  <c r="P162" i="1"/>
  <c r="Q176" i="1"/>
  <c r="S176" i="1"/>
  <c r="G147" i="1" l="1"/>
  <c r="K147" i="1"/>
  <c r="O147" i="1"/>
  <c r="J147" i="1"/>
  <c r="R147" i="1"/>
  <c r="N147" i="1"/>
  <c r="L147" i="1"/>
  <c r="H147" i="1"/>
  <c r="J102" i="1"/>
  <c r="J176" i="1" s="1"/>
  <c r="B136" i="1"/>
  <c r="B147" i="1" s="1"/>
  <c r="C147" i="1"/>
  <c r="I102" i="1"/>
  <c r="I36" i="1"/>
  <c r="I159" i="1" s="1"/>
  <c r="P147" i="1"/>
  <c r="F74" i="1"/>
  <c r="F170" i="1" s="1"/>
  <c r="F147" i="1"/>
  <c r="I147" i="1"/>
  <c r="D147" i="1"/>
  <c r="C74" i="1"/>
  <c r="C170" i="1" s="1"/>
  <c r="C181" i="1" s="1"/>
  <c r="C195" i="1" s="1"/>
  <c r="I45" i="1"/>
  <c r="I161" i="1" s="1"/>
  <c r="G36" i="1"/>
  <c r="G118" i="1" s="1"/>
  <c r="E27" i="1"/>
  <c r="E152" i="1" s="1"/>
  <c r="T54" i="1"/>
  <c r="T162" i="1" s="1"/>
  <c r="H74" i="1"/>
  <c r="H170" i="1" s="1"/>
  <c r="F54" i="1"/>
  <c r="F162" i="1" s="1"/>
  <c r="J36" i="1"/>
  <c r="J159" i="1" s="1"/>
  <c r="R181" i="1"/>
  <c r="S147" i="1"/>
  <c r="L181" i="1"/>
  <c r="K181" i="1"/>
  <c r="M181" i="1"/>
  <c r="P181" i="1"/>
  <c r="S118" i="1"/>
  <c r="R195" i="1"/>
  <c r="D178" i="1"/>
  <c r="D181" i="1" s="1"/>
  <c r="D195" i="1" s="1"/>
  <c r="D118" i="1"/>
  <c r="O176" i="1"/>
  <c r="O181" i="1" s="1"/>
  <c r="O118" i="1"/>
  <c r="O195" i="1" s="1"/>
  <c r="N161" i="1"/>
  <c r="N181" i="1" s="1"/>
  <c r="N118" i="1"/>
  <c r="N195" i="1" s="1"/>
  <c r="H180" i="1"/>
  <c r="C118" i="1"/>
  <c r="L118" i="1"/>
  <c r="L195" i="1" s="1"/>
  <c r="M147" i="1"/>
  <c r="E136" i="1"/>
  <c r="E147" i="1" s="1"/>
  <c r="E180" i="1"/>
  <c r="J180" i="1"/>
  <c r="J118" i="1"/>
  <c r="J195" i="1" s="1"/>
  <c r="B108" i="1"/>
  <c r="G176" i="1"/>
  <c r="Q181" i="1"/>
  <c r="K118" i="1"/>
  <c r="K195" i="1" s="1"/>
  <c r="F118" i="1" l="1"/>
  <c r="H118" i="1"/>
  <c r="F181" i="1"/>
  <c r="F195" i="1" s="1"/>
  <c r="H181" i="1"/>
  <c r="H195" i="1" s="1"/>
  <c r="G159" i="1"/>
  <c r="G181" i="1"/>
  <c r="G195" i="1" s="1"/>
  <c r="J181" i="1"/>
  <c r="E118" i="1"/>
  <c r="I118" i="1"/>
  <c r="E181" i="1"/>
  <c r="E195" i="1" s="1"/>
  <c r="I176" i="1"/>
  <c r="I181" i="1" s="1"/>
  <c r="B118" i="1"/>
  <c r="B178" i="1"/>
  <c r="B181" i="1" s="1"/>
  <c r="B195" i="1" s="1"/>
  <c r="S195" i="1"/>
  <c r="S181" i="1"/>
  <c r="T166" i="1"/>
  <c r="T118" i="1"/>
  <c r="T195" i="1" s="1"/>
  <c r="T181" i="1" l="1"/>
</calcChain>
</file>

<file path=xl/sharedStrings.xml><?xml version="1.0" encoding="utf-8"?>
<sst xmlns="http://schemas.openxmlformats.org/spreadsheetml/2006/main" count="1328" uniqueCount="145">
  <si>
    <r>
      <t>REGNO UNITO/</t>
    </r>
    <r>
      <rPr>
        <b/>
        <i/>
        <sz val="10"/>
        <rFont val="Trebuchet MS"/>
        <family val="2"/>
      </rPr>
      <t>UNITED KINGDOM</t>
    </r>
  </si>
  <si>
    <r>
      <t>AUTOVETTURE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CARS</t>
    </r>
  </si>
  <si>
    <t>ASTON MARTIN</t>
  </si>
  <si>
    <t>-</t>
  </si>
  <si>
    <t>VANTAGE</t>
  </si>
  <si>
    <t>VANQUISH</t>
  </si>
  <si>
    <t>VIRAGE</t>
  </si>
  <si>
    <t>VOLANTE</t>
  </si>
  <si>
    <t>ZAGATO</t>
  </si>
  <si>
    <t>BENTLEY</t>
  </si>
  <si>
    <t>BMW</t>
  </si>
  <si>
    <t>FORD</t>
  </si>
  <si>
    <t>FIESTA</t>
  </si>
  <si>
    <t>ESCORT</t>
  </si>
  <si>
    <t>MAZDA 121</t>
  </si>
  <si>
    <t>HONDA</t>
  </si>
  <si>
    <t>ACCORD</t>
  </si>
  <si>
    <t>CIVIC</t>
  </si>
  <si>
    <t>CRV</t>
  </si>
  <si>
    <t>JAZZ</t>
  </si>
  <si>
    <t>IBC</t>
  </si>
  <si>
    <t>FRONTERA</t>
  </si>
  <si>
    <t>JAGUAR</t>
  </si>
  <si>
    <t>SUPER 8</t>
  </si>
  <si>
    <t>LAND ROVER</t>
  </si>
  <si>
    <t>DEFENDER</t>
  </si>
  <si>
    <t>DISCOVERY</t>
  </si>
  <si>
    <t>FREELANDER</t>
  </si>
  <si>
    <t>RANGE ROVER</t>
  </si>
  <si>
    <t>LOTUS</t>
  </si>
  <si>
    <t>340R</t>
  </si>
  <si>
    <t>ELISE</t>
  </si>
  <si>
    <t>ESPRIT</t>
  </si>
  <si>
    <t>EUROPA S</t>
  </si>
  <si>
    <t>EXIGE</t>
  </si>
  <si>
    <t>EVORA</t>
  </si>
  <si>
    <t>MERCEDES MC LAREN</t>
  </si>
  <si>
    <t>NISSAN</t>
  </si>
  <si>
    <t>ALMERA</t>
  </si>
  <si>
    <t>JUKE</t>
  </si>
  <si>
    <t>MICRA</t>
  </si>
  <si>
    <t>NOTE</t>
  </si>
  <si>
    <t>PRIMERA</t>
  </si>
  <si>
    <t>QASHQAI</t>
  </si>
  <si>
    <t>PEUGEOT</t>
  </si>
  <si>
    <t>ROLLS ROYCE</t>
  </si>
  <si>
    <t xml:space="preserve">MG ROVER </t>
  </si>
  <si>
    <t>MINI</t>
  </si>
  <si>
    <t>ROVER SERIE 25</t>
  </si>
  <si>
    <t>ROVER SERIE 45</t>
  </si>
  <si>
    <t>ROVER SERIE 75</t>
  </si>
  <si>
    <t>ROVER SERIE 200</t>
  </si>
  <si>
    <t>ROVER SERIE 400</t>
  </si>
  <si>
    <t>MG ZR</t>
  </si>
  <si>
    <t>MG ZS</t>
  </si>
  <si>
    <t>MG ZT</t>
  </si>
  <si>
    <t>MG MGF</t>
  </si>
  <si>
    <t>STREETWISE</t>
  </si>
  <si>
    <t>TOYOTA</t>
  </si>
  <si>
    <t>AURIS</t>
  </si>
  <si>
    <t>AVENSIS</t>
  </si>
  <si>
    <t>CARINA</t>
  </si>
  <si>
    <t>COROLLA</t>
  </si>
  <si>
    <t>VAUXHALL</t>
  </si>
  <si>
    <t>ASTRA</t>
  </si>
  <si>
    <t>VECTRA</t>
  </si>
  <si>
    <t>VX 220</t>
  </si>
  <si>
    <t>CATERHAM</t>
  </si>
  <si>
    <t>LTI CARBODIES</t>
  </si>
  <si>
    <t>METROCAB</t>
  </si>
  <si>
    <t>TVR</t>
  </si>
  <si>
    <t>ALTRI</t>
  </si>
  <si>
    <t>TOTALE</t>
  </si>
  <si>
    <r>
      <t>AUTOCARRI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TRUCKS</t>
    </r>
  </si>
  <si>
    <t>ALEXANDER DENNIS</t>
  </si>
  <si>
    <t>DENNIS EAGLE</t>
  </si>
  <si>
    <t>DENNIS SV</t>
  </si>
  <si>
    <t>ERF</t>
  </si>
  <si>
    <t>LDV</t>
  </si>
  <si>
    <t>LEYLAND TRUCKS</t>
  </si>
  <si>
    <t>ROVER</t>
  </si>
  <si>
    <t>SEDDON ATKINSON</t>
  </si>
  <si>
    <r>
      <t>AUTOBUS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BUSES</t>
    </r>
  </si>
  <si>
    <t>OPTARE</t>
  </si>
  <si>
    <r>
      <t>TOTALE AUTOVEICOLI</t>
    </r>
    <r>
      <rPr>
        <b/>
        <i/>
        <sz val="10"/>
        <rFont val="Trebuchet MS"/>
        <family val="2"/>
      </rPr>
      <t>/</t>
    </r>
    <r>
      <rPr>
        <i/>
        <sz val="10"/>
        <rFont val="Trebuchet MS"/>
        <family val="2"/>
      </rPr>
      <t>MOTOR VEHICLE TOTAL</t>
    </r>
  </si>
  <si>
    <t>JAGUAR DAIMLER</t>
  </si>
  <si>
    <t>Fonte: SMMT</t>
  </si>
  <si>
    <t>. . .</t>
  </si>
  <si>
    <t xml:space="preserve">. . . </t>
  </si>
  <si>
    <t>1939-45</t>
  </si>
  <si>
    <t>Total</t>
  </si>
  <si>
    <t>Commercial Vehicles</t>
  </si>
  <si>
    <t>Pass. Cars</t>
  </si>
  <si>
    <t>Year</t>
  </si>
  <si>
    <t>Totale</t>
  </si>
  <si>
    <t>Veicoli industriali</t>
  </si>
  <si>
    <t>Autovetture</t>
  </si>
  <si>
    <t>Anno</t>
  </si>
  <si>
    <t>PRODUCTION (000's)</t>
  </si>
  <si>
    <t>PRODUZIONE (migliaia di autoveicoli)</t>
  </si>
  <si>
    <t>DB</t>
  </si>
  <si>
    <t>RAPIDE</t>
  </si>
  <si>
    <t>CYGNET</t>
  </si>
  <si>
    <t xml:space="preserve">XJ </t>
  </si>
  <si>
    <t>XF</t>
  </si>
  <si>
    <t>XK</t>
  </si>
  <si>
    <t>EVOQUE</t>
  </si>
  <si>
    <t>LEAF</t>
  </si>
  <si>
    <t>VAUXHALL/OPEL</t>
  </si>
  <si>
    <t>ONE 77</t>
  </si>
  <si>
    <t>COMET</t>
  </si>
  <si>
    <t>WRIGHTBUS</t>
  </si>
  <si>
    <t>X-Type</t>
  </si>
  <si>
    <t>MINI ONE</t>
  </si>
  <si>
    <t>Autocarri / Trucks &gt;3500 kg</t>
  </si>
  <si>
    <t>Autobus/Buses &gt;3500kg</t>
  </si>
  <si>
    <t>Fonte: OICA</t>
  </si>
  <si>
    <r>
      <t xml:space="preserve">PRODUZIONE PER MARCHE / </t>
    </r>
    <r>
      <rPr>
        <b/>
        <i/>
        <sz val="10"/>
        <rFont val="Trebuchet MS"/>
        <family val="2"/>
      </rPr>
      <t>PRODUCTION BY MAKES</t>
    </r>
  </si>
  <si>
    <t>Totale V.I.</t>
  </si>
  <si>
    <t>TOTALE V.I./CV TOTAL</t>
  </si>
  <si>
    <r>
      <t>Dettaglio per peso autocarri e bus/</t>
    </r>
    <r>
      <rPr>
        <sz val="9"/>
        <rFont val="Trebuchet MS"/>
        <family val="2"/>
      </rPr>
      <t xml:space="preserve"> </t>
    </r>
    <r>
      <rPr>
        <b/>
        <i/>
        <sz val="9"/>
        <rFont val="Trebuchet MS"/>
        <family val="2"/>
      </rPr>
      <t>Detail for GVW of trucks and buses</t>
    </r>
  </si>
  <si>
    <t>F PACE</t>
  </si>
  <si>
    <t>XE</t>
  </si>
  <si>
    <t>DISCOVERY Sport</t>
  </si>
  <si>
    <t>INFINITI</t>
  </si>
  <si>
    <t>RANGE ROVER VELAR</t>
  </si>
  <si>
    <t>3-ELEVEN</t>
  </si>
  <si>
    <t>DBS SUPERLEGGERA</t>
  </si>
  <si>
    <t>LAGONDA</t>
  </si>
  <si>
    <t>CONTINENTAL</t>
  </si>
  <si>
    <t>FLYING SPUR</t>
  </si>
  <si>
    <t>MULSANNE</t>
  </si>
  <si>
    <t>BENTAYGA</t>
  </si>
  <si>
    <t>VLC / LCV &lt;=3500 kg*</t>
  </si>
  <si>
    <t>* 2018 Vans and Taxis</t>
  </si>
  <si>
    <r>
      <t>EXPORT PER TIPO VEICOLO /</t>
    </r>
    <r>
      <rPr>
        <b/>
        <i/>
        <sz val="10"/>
        <rFont val="Trebuchet MS"/>
        <family val="2"/>
      </rPr>
      <t xml:space="preserve"> EXPORTS BY TYPE OF VEHICLE</t>
    </r>
  </si>
  <si>
    <t>Autovetture/Cars</t>
  </si>
  <si>
    <t>TOTALE/Total</t>
  </si>
  <si>
    <t>Taxis</t>
  </si>
  <si>
    <t>TAXIS - LEVC</t>
  </si>
  <si>
    <t>LEVC</t>
  </si>
  <si>
    <t>VCL+VI+BUS/CVs</t>
  </si>
  <si>
    <t>% Export su produzione di auto /% Export on prod. of cars</t>
  </si>
  <si>
    <t>CITROEN</t>
  </si>
  <si>
    <t>MINI COOPER/Clubman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</si>
</sst>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43" formatCode="_-* #,##0.00_-;\-* #,##0.00_-;_-* &quot;-&quot;??_-;_-@_-"/>
    <numFmt numFmtId="164" formatCode="#,##0_ ;\-#,##0\ "/>
    <numFmt numFmtId="165" formatCode="#,###,##0"/>
    <numFmt numFmtId="166" formatCode="_-* #,##0.00\ _F_-;\-* #,##0.00\ _F_-;_-* &quot;-&quot;??\ _F_-;_-@_-"/>
    <numFmt numFmtId="167" formatCode="General_)"/>
    <numFmt numFmtId="168" formatCode="_-* #,##0.0_-;\-* #,##0.0_-;_-* &quot;-&quot;_-;_-@_-"/>
    <numFmt numFmtId="169" formatCode="#,##0.0_);\(#,##0.0\)"/>
    <numFmt numFmtId="170" formatCode="#,##0.0"/>
    <numFmt numFmtId="171" formatCode="_-* #,##0_-;\-* #,##0_-;_-* &quot;-&quot;??_-;_-@_-"/>
  </numFmts>
  <fonts count="19">
    <font>
      <sz val="11"/>
      <color theme="1"/>
      <name val="Calibri"/>
      <family val="2"/>
      <scheme val="minor"/>
    </font>
    <font>
      <sz val="10"/>
      <name val="Gill Sans"/>
    </font>
    <font>
      <b/>
      <sz val="10"/>
      <name val="Trebuchet MS"/>
      <family val="2"/>
    </font>
    <font>
      <b/>
      <i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i/>
      <sz val="9"/>
      <name val="Trebuchet MS"/>
      <family val="2"/>
    </font>
    <font>
      <sz val="9"/>
      <name val="Trebuchet MS"/>
      <family val="2"/>
    </font>
    <font>
      <b/>
      <sz val="9"/>
      <name val="Trebuchet MS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</font>
    <font>
      <sz val="10"/>
      <name val="Arial MT"/>
    </font>
    <font>
      <b/>
      <i/>
      <sz val="9"/>
      <name val="Trebuchet MS"/>
      <family val="2"/>
    </font>
    <font>
      <sz val="11"/>
      <color indexed="8"/>
      <name val="Calibri"/>
      <family val="2"/>
    </font>
    <font>
      <sz val="9"/>
      <color indexed="9"/>
      <name val="Trebuchet MS"/>
      <family val="2"/>
    </font>
    <font>
      <sz val="8"/>
      <name val="Calibri"/>
      <family val="2"/>
    </font>
    <font>
      <sz val="8"/>
      <name val="Trebuchet MS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165" fontId="9" fillId="2" borderId="0" applyNumberFormat="0" applyBorder="0">
      <alignment horizontal="right"/>
      <protection locked="0"/>
    </xf>
    <xf numFmtId="43" fontId="15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1" fillId="0" borderId="0" applyFont="0" applyFill="0" applyBorder="0" applyAlignment="0" applyProtection="0"/>
    <xf numFmtId="0" fontId="12" fillId="0" borderId="0"/>
    <xf numFmtId="0" fontId="1" fillId="0" borderId="0"/>
    <xf numFmtId="0" fontId="11" fillId="0" borderId="0"/>
    <xf numFmtId="0" fontId="10" fillId="0" borderId="0"/>
    <xf numFmtId="0" fontId="10" fillId="0" borderId="0"/>
    <xf numFmtId="167" fontId="13" fillId="0" borderId="0"/>
    <xf numFmtId="9" fontId="15" fillId="0" borderId="0" applyFont="0" applyFill="0" applyBorder="0" applyAlignment="0" applyProtection="0"/>
    <xf numFmtId="165" fontId="9" fillId="2" borderId="0" applyNumberFormat="0" applyBorder="0">
      <alignment horizontal="left"/>
      <protection locked="0"/>
    </xf>
  </cellStyleXfs>
  <cellXfs count="95">
    <xf numFmtId="0" fontId="0" fillId="0" borderId="0" xfId="0"/>
    <xf numFmtId="0" fontId="2" fillId="0" borderId="0" xfId="9" applyFont="1"/>
    <xf numFmtId="3" fontId="4" fillId="0" borderId="0" xfId="9" applyNumberFormat="1" applyFont="1"/>
    <xf numFmtId="0" fontId="4" fillId="0" borderId="0" xfId="9" applyFont="1"/>
    <xf numFmtId="0" fontId="6" fillId="0" borderId="0" xfId="9" applyFont="1"/>
    <xf numFmtId="3" fontId="7" fillId="0" borderId="0" xfId="9" applyNumberFormat="1" applyFont="1"/>
    <xf numFmtId="0" fontId="7" fillId="0" borderId="0" xfId="9" applyFont="1"/>
    <xf numFmtId="0" fontId="2" fillId="3" borderId="1" xfId="9" applyFont="1" applyFill="1" applyBorder="1"/>
    <xf numFmtId="0" fontId="8" fillId="3" borderId="1" xfId="9" applyFont="1" applyFill="1" applyBorder="1" applyAlignment="1">
      <alignment horizontal="right"/>
    </xf>
    <xf numFmtId="0" fontId="8" fillId="0" borderId="2" xfId="9" applyFont="1" applyBorder="1"/>
    <xf numFmtId="41" fontId="8" fillId="0" borderId="3" xfId="3" applyFont="1" applyBorder="1" applyAlignment="1">
      <alignment horizontal="right"/>
    </xf>
    <xf numFmtId="41" fontId="8" fillId="3" borderId="3" xfId="3" applyFont="1" applyFill="1" applyBorder="1" applyAlignment="1">
      <alignment horizontal="right"/>
    </xf>
    <xf numFmtId="0" fontId="7" fillId="0" borderId="2" xfId="9" applyFont="1" applyBorder="1"/>
    <xf numFmtId="41" fontId="7" fillId="0" borderId="3" xfId="3" applyFont="1" applyBorder="1" applyAlignment="1">
      <alignment horizontal="right"/>
    </xf>
    <xf numFmtId="41" fontId="7" fillId="0" borderId="3" xfId="9" applyNumberFormat="1" applyFont="1" applyBorder="1" applyAlignment="1">
      <alignment horizontal="right"/>
    </xf>
    <xf numFmtId="41" fontId="7" fillId="3" borderId="3" xfId="3" applyFont="1" applyFill="1" applyBorder="1" applyAlignment="1">
      <alignment horizontal="right"/>
    </xf>
    <xf numFmtId="0" fontId="8" fillId="0" borderId="0" xfId="9" applyFont="1"/>
    <xf numFmtId="164" fontId="7" fillId="0" borderId="3" xfId="9" applyNumberFormat="1" applyFont="1" applyBorder="1" applyAlignment="1">
      <alignment horizontal="right"/>
    </xf>
    <xf numFmtId="164" fontId="7" fillId="3" borderId="3" xfId="9" applyNumberFormat="1" applyFont="1" applyFill="1" applyBorder="1" applyAlignment="1">
      <alignment horizontal="right"/>
    </xf>
    <xf numFmtId="3" fontId="8" fillId="0" borderId="2" xfId="9" applyNumberFormat="1" applyFont="1" applyBorder="1"/>
    <xf numFmtId="164" fontId="8" fillId="0" borderId="3" xfId="3" applyNumberFormat="1" applyFont="1" applyBorder="1" applyAlignment="1">
      <alignment horizontal="right"/>
    </xf>
    <xf numFmtId="164" fontId="8" fillId="3" borderId="3" xfId="3" applyNumberFormat="1" applyFont="1" applyFill="1" applyBorder="1" applyAlignment="1">
      <alignment horizontal="right"/>
    </xf>
    <xf numFmtId="0" fontId="7" fillId="0" borderId="2" xfId="9" applyFont="1" applyBorder="1" applyAlignment="1">
      <alignment horizontal="left"/>
    </xf>
    <xf numFmtId="0" fontId="7" fillId="0" borderId="3" xfId="9" applyFont="1" applyBorder="1"/>
    <xf numFmtId="41" fontId="8" fillId="0" borderId="3" xfId="9" applyNumberFormat="1" applyFont="1" applyBorder="1" applyAlignment="1">
      <alignment horizontal="right"/>
    </xf>
    <xf numFmtId="164" fontId="8" fillId="0" borderId="3" xfId="9" applyNumberFormat="1" applyFont="1" applyBorder="1" applyAlignment="1">
      <alignment horizontal="right"/>
    </xf>
    <xf numFmtId="164" fontId="8" fillId="3" borderId="3" xfId="9" applyNumberFormat="1" applyFont="1" applyFill="1" applyBorder="1" applyAlignment="1">
      <alignment horizontal="right"/>
    </xf>
    <xf numFmtId="0" fontId="8" fillId="4" borderId="4" xfId="9" applyFont="1" applyFill="1" applyBorder="1"/>
    <xf numFmtId="41" fontId="8" fillId="4" borderId="5" xfId="3" applyFont="1" applyFill="1" applyBorder="1" applyAlignment="1">
      <alignment horizontal="right"/>
    </xf>
    <xf numFmtId="0" fontId="2" fillId="0" borderId="2" xfId="9" applyFont="1" applyBorder="1"/>
    <xf numFmtId="0" fontId="7" fillId="0" borderId="3" xfId="9" applyFont="1" applyBorder="1" applyAlignment="1">
      <alignment horizontal="right"/>
    </xf>
    <xf numFmtId="0" fontId="7" fillId="3" borderId="3" xfId="9" applyFont="1" applyFill="1" applyBorder="1" applyAlignment="1">
      <alignment horizontal="right"/>
    </xf>
    <xf numFmtId="0" fontId="7" fillId="3" borderId="2" xfId="9" applyFont="1" applyFill="1" applyBorder="1" applyAlignment="1">
      <alignment horizontal="left"/>
    </xf>
    <xf numFmtId="164" fontId="7" fillId="3" borderId="3" xfId="3" applyNumberFormat="1" applyFont="1" applyFill="1" applyBorder="1" applyAlignment="1">
      <alignment horizontal="right"/>
    </xf>
    <xf numFmtId="0" fontId="7" fillId="3" borderId="2" xfId="9" applyFont="1" applyFill="1" applyBorder="1"/>
    <xf numFmtId="0" fontId="8" fillId="4" borderId="4" xfId="9" applyFont="1" applyFill="1" applyBorder="1" applyAlignment="1">
      <alignment horizontal="left" vertical="center"/>
    </xf>
    <xf numFmtId="164" fontId="8" fillId="4" borderId="5" xfId="3" applyNumberFormat="1" applyFont="1" applyFill="1" applyBorder="1" applyAlignment="1">
      <alignment horizontal="right"/>
    </xf>
    <xf numFmtId="164" fontId="7" fillId="0" borderId="3" xfId="3" applyNumberFormat="1" applyFont="1" applyBorder="1" applyAlignment="1">
      <alignment horizontal="right"/>
    </xf>
    <xf numFmtId="3" fontId="6" fillId="0" borderId="0" xfId="9" applyNumberFormat="1" applyFont="1" applyAlignment="1">
      <alignment horizontal="right"/>
    </xf>
    <xf numFmtId="167" fontId="2" fillId="0" borderId="0" xfId="13" applyFont="1" applyAlignment="1">
      <alignment horizontal="left"/>
    </xf>
    <xf numFmtId="167" fontId="4" fillId="0" borderId="0" xfId="13" applyFont="1"/>
    <xf numFmtId="167" fontId="5" fillId="0" borderId="0" xfId="13" applyFont="1" applyAlignment="1">
      <alignment horizontal="left"/>
    </xf>
    <xf numFmtId="167" fontId="4" fillId="0" borderId="0" xfId="13" applyFont="1" applyAlignment="1">
      <alignment horizontal="left"/>
    </xf>
    <xf numFmtId="167" fontId="2" fillId="0" borderId="0" xfId="13" applyFont="1"/>
    <xf numFmtId="167" fontId="7" fillId="0" borderId="0" xfId="13" applyFont="1" applyAlignment="1">
      <alignment horizontal="left"/>
    </xf>
    <xf numFmtId="167" fontId="8" fillId="0" borderId="0" xfId="13" applyFont="1"/>
    <xf numFmtId="167" fontId="7" fillId="0" borderId="0" xfId="13" applyFont="1"/>
    <xf numFmtId="169" fontId="7" fillId="0" borderId="3" xfId="13" applyNumberFormat="1" applyFont="1" applyBorder="1"/>
    <xf numFmtId="169" fontId="7" fillId="0" borderId="3" xfId="13" applyNumberFormat="1" applyFont="1" applyBorder="1" applyAlignment="1">
      <alignment horizontal="right"/>
    </xf>
    <xf numFmtId="168" fontId="7" fillId="0" borderId="3" xfId="4" applyNumberFormat="1" applyFont="1" applyBorder="1"/>
    <xf numFmtId="168" fontId="7" fillId="0" borderId="0" xfId="4" applyNumberFormat="1" applyFont="1"/>
    <xf numFmtId="168" fontId="7" fillId="0" borderId="6" xfId="4" applyNumberFormat="1" applyFont="1" applyBorder="1"/>
    <xf numFmtId="167" fontId="6" fillId="0" borderId="0" xfId="13" applyFont="1" applyAlignment="1">
      <alignment horizontal="right"/>
    </xf>
    <xf numFmtId="0" fontId="8" fillId="5" borderId="5" xfId="9" applyFont="1" applyFill="1" applyBorder="1" applyAlignment="1">
      <alignment horizontal="left"/>
    </xf>
    <xf numFmtId="0" fontId="8" fillId="5" borderId="5" xfId="9" applyFont="1" applyFill="1" applyBorder="1" applyAlignment="1">
      <alignment horizontal="right"/>
    </xf>
    <xf numFmtId="167" fontId="8" fillId="5" borderId="1" xfId="13" applyFont="1" applyFill="1" applyBorder="1" applyAlignment="1">
      <alignment horizontal="right"/>
    </xf>
    <xf numFmtId="167" fontId="14" fillId="5" borderId="6" xfId="13" applyFont="1" applyFill="1" applyBorder="1" applyAlignment="1">
      <alignment horizontal="right"/>
    </xf>
    <xf numFmtId="41" fontId="7" fillId="0" borderId="2" xfId="3" applyFont="1" applyBorder="1" applyAlignment="1">
      <alignment horizontal="right"/>
    </xf>
    <xf numFmtId="41" fontId="7" fillId="0" borderId="2" xfId="9" applyNumberFormat="1" applyFont="1" applyBorder="1" applyAlignment="1">
      <alignment horizontal="right"/>
    </xf>
    <xf numFmtId="41" fontId="8" fillId="0" borderId="2" xfId="3" applyFont="1" applyBorder="1" applyAlignment="1">
      <alignment horizontal="right"/>
    </xf>
    <xf numFmtId="164" fontId="7" fillId="0" borderId="2" xfId="9" applyNumberFormat="1" applyFont="1" applyBorder="1" applyAlignment="1">
      <alignment horizontal="right"/>
    </xf>
    <xf numFmtId="3" fontId="7" fillId="0" borderId="2" xfId="9" applyNumberFormat="1" applyFont="1" applyBorder="1"/>
    <xf numFmtId="167" fontId="16" fillId="0" borderId="0" xfId="13" applyFont="1"/>
    <xf numFmtId="170" fontId="7" fillId="0" borderId="0" xfId="13" applyNumberFormat="1" applyFont="1"/>
    <xf numFmtId="0" fontId="14" fillId="0" borderId="5" xfId="9" applyFont="1" applyBorder="1" applyAlignment="1">
      <alignment horizontal="left" indent="3"/>
    </xf>
    <xf numFmtId="0" fontId="8" fillId="4" borderId="5" xfId="9" applyFont="1" applyFill="1" applyBorder="1" applyAlignment="1">
      <alignment horizontal="left" vertical="center"/>
    </xf>
    <xf numFmtId="164" fontId="6" fillId="0" borderId="5" xfId="9" applyNumberFormat="1" applyFont="1" applyBorder="1"/>
    <xf numFmtId="41" fontId="6" fillId="0" borderId="5" xfId="9" applyNumberFormat="1" applyFont="1" applyBorder="1"/>
    <xf numFmtId="41" fontId="6" fillId="0" borderId="5" xfId="9" applyNumberFormat="1" applyFont="1" applyBorder="1" applyAlignment="1">
      <alignment wrapText="1"/>
    </xf>
    <xf numFmtId="164" fontId="14" fillId="0" borderId="5" xfId="9" applyNumberFormat="1" applyFont="1" applyBorder="1"/>
    <xf numFmtId="0" fontId="18" fillId="0" borderId="0" xfId="9" applyFont="1"/>
    <xf numFmtId="164" fontId="6" fillId="6" borderId="5" xfId="9" applyNumberFormat="1" applyFont="1" applyFill="1" applyBorder="1"/>
    <xf numFmtId="41" fontId="6" fillId="6" borderId="5" xfId="9" applyNumberFormat="1" applyFont="1" applyFill="1" applyBorder="1" applyAlignment="1">
      <alignment wrapText="1"/>
    </xf>
    <xf numFmtId="41" fontId="7" fillId="3" borderId="3" xfId="3" quotePrefix="1" applyFont="1" applyFill="1" applyBorder="1" applyAlignment="1">
      <alignment horizontal="right"/>
    </xf>
    <xf numFmtId="164" fontId="7" fillId="3" borderId="3" xfId="9" quotePrefix="1" applyNumberFormat="1" applyFont="1" applyFill="1" applyBorder="1" applyAlignment="1">
      <alignment horizontal="right"/>
    </xf>
    <xf numFmtId="164" fontId="8" fillId="3" borderId="3" xfId="3" quotePrefix="1" applyNumberFormat="1" applyFont="1" applyFill="1" applyBorder="1" applyAlignment="1">
      <alignment horizontal="right"/>
    </xf>
    <xf numFmtId="3" fontId="8" fillId="0" borderId="2" xfId="9" applyNumberFormat="1" applyFont="1" applyBorder="1" applyAlignment="1">
      <alignment horizontal="right"/>
    </xf>
    <xf numFmtId="3" fontId="8" fillId="3" borderId="3" xfId="9" applyNumberFormat="1" applyFont="1" applyFill="1" applyBorder="1" applyAlignment="1">
      <alignment horizontal="right"/>
    </xf>
    <xf numFmtId="3" fontId="7" fillId="3" borderId="3" xfId="9" applyNumberFormat="1" applyFont="1" applyFill="1" applyBorder="1" applyAlignment="1">
      <alignment horizontal="right"/>
    </xf>
    <xf numFmtId="0" fontId="7" fillId="0" borderId="2" xfId="9" applyFont="1" applyBorder="1" applyAlignment="1">
      <alignment horizontal="left" indent="1"/>
    </xf>
    <xf numFmtId="0" fontId="7" fillId="3" borderId="2" xfId="9" applyFont="1" applyFill="1" applyBorder="1" applyAlignment="1">
      <alignment horizontal="left" indent="1"/>
    </xf>
    <xf numFmtId="1" fontId="8" fillId="5" borderId="5" xfId="9" applyNumberFormat="1" applyFont="1" applyFill="1" applyBorder="1" applyAlignment="1">
      <alignment horizontal="right"/>
    </xf>
    <xf numFmtId="0" fontId="8" fillId="5" borderId="5" xfId="9" applyFont="1" applyFill="1" applyBorder="1"/>
    <xf numFmtId="0" fontId="7" fillId="0" borderId="5" xfId="9" applyFont="1" applyBorder="1"/>
    <xf numFmtId="171" fontId="7" fillId="0" borderId="5" xfId="2" applyNumberFormat="1" applyFont="1" applyBorder="1"/>
    <xf numFmtId="0" fontId="8" fillId="0" borderId="5" xfId="9" applyFont="1" applyBorder="1"/>
    <xf numFmtId="171" fontId="8" fillId="0" borderId="5" xfId="2" applyNumberFormat="1" applyFont="1" applyBorder="1"/>
    <xf numFmtId="0" fontId="8" fillId="0" borderId="5" xfId="9" applyFont="1" applyBorder="1" applyAlignment="1">
      <alignment wrapText="1"/>
    </xf>
    <xf numFmtId="9" fontId="8" fillId="0" borderId="5" xfId="14" applyFont="1" applyBorder="1" applyAlignment="1">
      <alignment horizontal="center"/>
    </xf>
    <xf numFmtId="171" fontId="6" fillId="0" borderId="5" xfId="2" applyNumberFormat="1" applyFont="1" applyBorder="1"/>
    <xf numFmtId="167" fontId="8" fillId="5" borderId="1" xfId="13" applyFont="1" applyFill="1" applyBorder="1" applyAlignment="1">
      <alignment horizontal="center" vertical="center"/>
    </xf>
    <xf numFmtId="167" fontId="8" fillId="5" borderId="6" xfId="13" applyFont="1" applyFill="1" applyBorder="1" applyAlignment="1">
      <alignment horizontal="center" vertical="center"/>
    </xf>
    <xf numFmtId="167" fontId="6" fillId="0" borderId="3" xfId="13" applyFont="1" applyBorder="1" applyAlignment="1">
      <alignment horizontal="center"/>
    </xf>
    <xf numFmtId="167" fontId="6" fillId="0" borderId="2" xfId="13" applyFont="1" applyBorder="1" applyAlignment="1">
      <alignment horizontal="center"/>
    </xf>
    <xf numFmtId="167" fontId="6" fillId="0" borderId="6" xfId="13" applyFont="1" applyBorder="1" applyAlignment="1">
      <alignment horizontal="center"/>
    </xf>
  </cellXfs>
  <cellStyles count="16">
    <cellStyle name="Ligne détail" xfId="1" xr:uid="{00000000-0005-0000-0000-000000000000}"/>
    <cellStyle name="Migliaia" xfId="2" builtinId="3"/>
    <cellStyle name="Migliaia [0] 2" xfId="3" xr:uid="{00000000-0005-0000-0000-000002000000}"/>
    <cellStyle name="Migliaia [0] 3" xfId="4" xr:uid="{00000000-0005-0000-0000-000003000000}"/>
    <cellStyle name="Migliaia 2" xfId="5" xr:uid="{00000000-0005-0000-0000-000004000000}"/>
    <cellStyle name="Migliaia 3" xfId="6" xr:uid="{00000000-0005-0000-0000-000005000000}"/>
    <cellStyle name="Milliers_Classement2005-r" xfId="7" xr:uid="{00000000-0005-0000-0000-000006000000}"/>
    <cellStyle name="Normal_USTRK" xfId="8" xr:uid="{00000000-0005-0000-0000-000007000000}"/>
    <cellStyle name="Normale" xfId="0" builtinId="0"/>
    <cellStyle name="Normale 2" xfId="9" xr:uid="{00000000-0005-0000-0000-000009000000}"/>
    <cellStyle name="Normale 2 2 2" xfId="10" xr:uid="{00000000-0005-0000-0000-00000A000000}"/>
    <cellStyle name="Normale 2_EXPORT_IMPORT" xfId="11" xr:uid="{00000000-0005-0000-0000-00000B000000}"/>
    <cellStyle name="Normale 3" xfId="12" xr:uid="{00000000-0005-0000-0000-00000C000000}"/>
    <cellStyle name="Normale 4" xfId="13" xr:uid="{00000000-0005-0000-0000-00000D000000}"/>
    <cellStyle name="Percentuale" xfId="14" builtinId="5"/>
    <cellStyle name="Titre lignes" xfId="15" xr:uid="{00000000-0005-0000-0000-00000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chartsheet" Target="chartsheets/sheet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611841953751747E-2"/>
          <c:y val="0.19550146711570046"/>
          <c:w val="0.88194104539636164"/>
          <c:h val="0.69126514128202599"/>
        </c:manualLayout>
      </c:layout>
      <c:areaChart>
        <c:grouping val="standard"/>
        <c:varyColors val="0"/>
        <c:ser>
          <c:idx val="0"/>
          <c:order val="0"/>
          <c:spPr>
            <a:solidFill>
              <a:schemeClr val="accent1"/>
            </a:solidFill>
          </c:spPr>
          <c:cat>
            <c:numRef>
              <c:f>'Trend anni'!$A$32:$A$91</c:f>
              <c:numCache>
                <c:formatCode>General_)</c:formatCode>
                <c:ptCount val="60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  <c:pt idx="56">
                  <c:v>2016</c:v>
                </c:pt>
                <c:pt idx="57">
                  <c:v>2017</c:v>
                </c:pt>
                <c:pt idx="58">
                  <c:v>2018</c:v>
                </c:pt>
                <c:pt idx="59">
                  <c:v>2019</c:v>
                </c:pt>
              </c:numCache>
            </c:numRef>
          </c:cat>
          <c:val>
            <c:numRef>
              <c:f>'Trend anni'!$D$32:$D$91</c:f>
              <c:numCache>
                <c:formatCode>#,##0.0_);\(#,##0.0\)</c:formatCode>
                <c:ptCount val="60"/>
                <c:pt idx="0">
                  <c:v>1810.7</c:v>
                </c:pt>
                <c:pt idx="1">
                  <c:v>1464.1</c:v>
                </c:pt>
                <c:pt idx="2">
                  <c:v>1674.5</c:v>
                </c:pt>
                <c:pt idx="3">
                  <c:v>2011.7</c:v>
                </c:pt>
                <c:pt idx="4">
                  <c:v>2332.4</c:v>
                </c:pt>
                <c:pt idx="5">
                  <c:v>2177.3000000000002</c:v>
                </c:pt>
                <c:pt idx="6">
                  <c:v>2042.4</c:v>
                </c:pt>
                <c:pt idx="7">
                  <c:v>1937.1</c:v>
                </c:pt>
                <c:pt idx="8">
                  <c:v>2225.1</c:v>
                </c:pt>
                <c:pt idx="9">
                  <c:v>2182.8000000000002</c:v>
                </c:pt>
                <c:pt idx="10">
                  <c:v>2098.5</c:v>
                </c:pt>
                <c:pt idx="11">
                  <c:v>2198.1</c:v>
                </c:pt>
                <c:pt idx="12">
                  <c:v>2329.4</c:v>
                </c:pt>
                <c:pt idx="13">
                  <c:v>2163.9</c:v>
                </c:pt>
                <c:pt idx="14">
                  <c:v>1936.7</c:v>
                </c:pt>
                <c:pt idx="15">
                  <c:v>1648.4</c:v>
                </c:pt>
                <c:pt idx="16">
                  <c:v>1705.5</c:v>
                </c:pt>
                <c:pt idx="17">
                  <c:v>1714.2</c:v>
                </c:pt>
                <c:pt idx="18">
                  <c:v>1607.4</c:v>
                </c:pt>
                <c:pt idx="19">
                  <c:v>1478.9</c:v>
                </c:pt>
                <c:pt idx="20">
                  <c:v>1312.9</c:v>
                </c:pt>
                <c:pt idx="21">
                  <c:v>1184.2</c:v>
                </c:pt>
                <c:pt idx="22">
                  <c:v>1156.5</c:v>
                </c:pt>
                <c:pt idx="23">
                  <c:v>1289.0999999999999</c:v>
                </c:pt>
                <c:pt idx="24">
                  <c:v>1133.7</c:v>
                </c:pt>
                <c:pt idx="25">
                  <c:v>1314</c:v>
                </c:pt>
                <c:pt idx="26">
                  <c:v>1247.6469999999999</c:v>
                </c:pt>
                <c:pt idx="27">
                  <c:v>1389.7</c:v>
                </c:pt>
                <c:pt idx="28">
                  <c:v>1544.1780000000001</c:v>
                </c:pt>
                <c:pt idx="29">
                  <c:v>1625.7</c:v>
                </c:pt>
                <c:pt idx="30">
                  <c:v>1565.9</c:v>
                </c:pt>
                <c:pt idx="31">
                  <c:v>1454</c:v>
                </c:pt>
                <c:pt idx="32">
                  <c:v>1540.4</c:v>
                </c:pt>
                <c:pt idx="33">
                  <c:v>1569</c:v>
                </c:pt>
                <c:pt idx="34">
                  <c:v>1694.6380000000001</c:v>
                </c:pt>
                <c:pt idx="35">
                  <c:v>1765.085</c:v>
                </c:pt>
                <c:pt idx="36">
                  <c:v>1924.4480000000001</c:v>
                </c:pt>
                <c:pt idx="37">
                  <c:v>1935.7069999999999</c:v>
                </c:pt>
                <c:pt idx="38">
                  <c:v>1975.6369999999999</c:v>
                </c:pt>
                <c:pt idx="39">
                  <c:v>1972.5609999999999</c:v>
                </c:pt>
                <c:pt idx="40" formatCode="_-* #,##0.0_-;\-* #,##0.0_-;_-* &quot;-&quot;_-;_-@_-">
                  <c:v>1813.894</c:v>
                </c:pt>
                <c:pt idx="41" formatCode="_-* #,##0.0_-;\-* #,##0.0_-;_-* &quot;-&quot;_-;_-@_-">
                  <c:v>1685.2380000000001</c:v>
                </c:pt>
                <c:pt idx="42" formatCode="_-* #,##0.0_-;\-* #,##0.0_-;_-* &quot;-&quot;_-;_-@_-">
                  <c:v>1821.201</c:v>
                </c:pt>
                <c:pt idx="43" formatCode="_-* #,##0.0_-;\-* #,##0.0_-;_-* &quot;-&quot;_-;_-@_-">
                  <c:v>1846.4290000000001</c:v>
                </c:pt>
                <c:pt idx="44" formatCode="_-* #,##0.0_-;\-* #,##0.0_-;_-* &quot;-&quot;_-;_-@_-">
                  <c:v>1856.5390000000002</c:v>
                </c:pt>
                <c:pt idx="45" formatCode="_-* #,##0.0_-;\-* #,##0.0_-;_-* &quot;-&quot;_-;_-@_-">
                  <c:v>1803.1089999999999</c:v>
                </c:pt>
                <c:pt idx="46" formatCode="_-* #,##0.0_-;\-* #,##0.0_-;_-* &quot;-&quot;_-;_-@_-">
                  <c:v>1649.789</c:v>
                </c:pt>
                <c:pt idx="47" formatCode="_-* #,##0.0_-;\-* #,##0.0_-;_-* &quot;-&quot;_-;_-@_-">
                  <c:v>1750.2529999999999</c:v>
                </c:pt>
                <c:pt idx="48" formatCode="_-* #,##0.0_-;\-* #,##0.0_-;_-* &quot;-&quot;_-;_-@_-">
                  <c:v>1649.5149999999999</c:v>
                </c:pt>
                <c:pt idx="49" formatCode="_-* #,##0.0_-;\-* #,##0.0_-;_-* &quot;-&quot;_-;_-@_-">
                  <c:v>1090.1390000000001</c:v>
                </c:pt>
                <c:pt idx="50" formatCode="_-* #,##0.0_-;\-* #,##0.0_-;_-* &quot;-&quot;_-;_-@_-">
                  <c:v>1393.463</c:v>
                </c:pt>
                <c:pt idx="51" formatCode="_-* #,##0.0_-;\-* #,##0.0_-;_-* &quot;-&quot;_-;_-@_-">
                  <c:v>1463.999</c:v>
                </c:pt>
                <c:pt idx="52" formatCode="_-* #,##0.0_-;\-* #,##0.0_-;_-* &quot;-&quot;_-;_-@_-">
                  <c:v>1576.9449999999999</c:v>
                </c:pt>
                <c:pt idx="53" formatCode="_-* #,##0.0_-;\-* #,##0.0_-;_-* &quot;-&quot;_-;_-@_-">
                  <c:v>1597.8719999999998</c:v>
                </c:pt>
                <c:pt idx="54" formatCode="_-* #,##0.0_-;\-* #,##0.0_-;_-* &quot;-&quot;_-;_-@_-">
                  <c:v>1598.8789999999999</c:v>
                </c:pt>
                <c:pt idx="55" formatCode="_-* #,##0.0_-;\-* #,##0.0_-;_-* &quot;-&quot;_-;_-@_-">
                  <c:v>1682.1559999999999</c:v>
                </c:pt>
                <c:pt idx="56" formatCode="_-* #,##0.0_-;\-* #,##0.0_-;_-* &quot;-&quot;_-;_-@_-">
                  <c:v>1816.6220000000001</c:v>
                </c:pt>
                <c:pt idx="57" formatCode="_-* #,##0.0_-;\-* #,##0.0_-;_-* &quot;-&quot;_-;_-@_-">
                  <c:v>1749.385</c:v>
                </c:pt>
                <c:pt idx="58" formatCode="_-* #,##0.0_-;\-* #,##0.0_-;_-* &quot;-&quot;_-;_-@_-">
                  <c:v>1604.328</c:v>
                </c:pt>
                <c:pt idx="59" formatCode="_-* #,##0.0_-;\-* #,##0.0_-;_-* &quot;-&quot;_-;_-@_-">
                  <c:v>1381.405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EA-4147-A940-07D704F069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>
              <a:solidFill>
                <a:schemeClr val="bg2"/>
              </a:solidFill>
            </a:ln>
          </c:spPr>
        </c:dropLines>
        <c:axId val="439481552"/>
        <c:axId val="1"/>
      </c:areaChart>
      <c:catAx>
        <c:axId val="439481552"/>
        <c:scaling>
          <c:orientation val="minMax"/>
        </c:scaling>
        <c:delete val="0"/>
        <c:axPos val="b"/>
        <c:numFmt formatCode="General_)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 b="0" i="0" u="none" strike="noStrike" baseline="0">
                <a:solidFill>
                  <a:schemeClr val="tx1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#,##0.0_);\(#,##0.0\)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900" b="0" i="0" u="none" strike="noStrike" baseline="0">
                <a:solidFill>
                  <a:schemeClr val="tx1"/>
                </a:solidFill>
                <a:latin typeface="Trebuchet MS"/>
                <a:ea typeface="Trebuchet MS"/>
                <a:cs typeface="Trebuchet MS"/>
              </a:defRPr>
            </a:pPr>
            <a:endParaRPr lang="it-IT"/>
          </a:p>
        </c:txPr>
        <c:crossAx val="439481552"/>
        <c:crosses val="autoZero"/>
        <c:crossBetween val="midCat"/>
      </c:valAx>
      <c:spPr>
        <a:ln>
          <a:solidFill>
            <a:schemeClr val="bg1">
              <a:lumMod val="50000"/>
            </a:schemeClr>
          </a:solidFill>
        </a:ln>
      </c:spPr>
    </c:plotArea>
    <c:plotVisOnly val="1"/>
    <c:dispBlanksAs val="gap"/>
    <c:showDLblsOverMax val="0"/>
  </c:chart>
  <c:spPr>
    <a:ln w="15875">
      <a:noFill/>
    </a:ln>
  </c:spPr>
  <c:txPr>
    <a:bodyPr/>
    <a:lstStyle/>
    <a:p>
      <a:pPr>
        <a:defRPr sz="900" b="0" i="0" u="none" strike="noStrike" baseline="0">
          <a:solidFill>
            <a:srgbClr val="666699"/>
          </a:solidFill>
          <a:latin typeface="Trebuchet MS"/>
          <a:ea typeface="Trebuchet MS"/>
          <a:cs typeface="Trebuchet MS"/>
        </a:defRPr>
      </a:pPr>
      <a:endParaRPr lang="it-IT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69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MS,Grassetto"&amp;10Statistiche estere - PRODUZIONE MONDIALE
Automobile in cifre&amp;C&amp;"Trebuchet MS,Normale"&amp;8&amp;P/&amp;N&amp;R&amp;"Trebuchet MS,Grassetto"&amp;10ANFIA -  Studi e statistiche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88713</xdr:rowOff>
    </xdr:from>
    <xdr:to>
      <xdr:col>0</xdr:col>
      <xdr:colOff>946150</xdr:colOff>
      <xdr:row>3</xdr:row>
      <xdr:rowOff>89803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DF56902F-AB11-4011-87B8-CD4E2C445F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" y="88713"/>
          <a:ext cx="774700" cy="49639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82550</xdr:rowOff>
    </xdr:from>
    <xdr:to>
      <xdr:col>0</xdr:col>
      <xdr:colOff>858030</xdr:colOff>
      <xdr:row>2</xdr:row>
      <xdr:rowOff>129350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B36F973B-ECCC-45EF-A24B-935F58EE54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150" y="82550"/>
          <a:ext cx="800880" cy="50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58116" cy="6064710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F76C5DA-E6E3-4CAA-8BB4-49CAD81FA55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0.00116</cdr:x>
      <cdr:y>0.02119</cdr:y>
    </cdr:from>
    <cdr:to>
      <cdr:x>0.85516</cdr:x>
      <cdr:y>0.1294</cdr:y>
    </cdr:to>
    <cdr:sp macro="" textlink="">
      <cdr:nvSpPr>
        <cdr:cNvPr id="2" name="CasellaDiTesto 1"/>
        <cdr:cNvSpPr txBox="1"/>
      </cdr:nvSpPr>
      <cdr:spPr>
        <a:xfrm xmlns:a="http://schemas.openxmlformats.org/drawingml/2006/main">
          <a:off x="12921" y="154516"/>
          <a:ext cx="9512167" cy="7889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it-IT" sz="1400" b="1">
              <a:solidFill>
                <a:schemeClr val="tx1"/>
              </a:solidFill>
              <a:latin typeface="Trebuchet MS" panose="020B0603020202020204" pitchFamily="34" charset="0"/>
              <a:ea typeface="Tahoma" panose="020B0604030504040204" pitchFamily="34" charset="0"/>
              <a:cs typeface="Tahoma" panose="020B0604030504040204" pitchFamily="34" charset="0"/>
            </a:rPr>
            <a:t>REGNO</a:t>
          </a:r>
          <a:r>
            <a:rPr lang="it-IT" sz="1400" b="1" baseline="0">
              <a:solidFill>
                <a:schemeClr val="tx1"/>
              </a:solidFill>
              <a:latin typeface="Trebuchet MS" panose="020B0603020202020204" pitchFamily="34" charset="0"/>
              <a:ea typeface="Tahoma" panose="020B0604030504040204" pitchFamily="34" charset="0"/>
              <a:cs typeface="Tahoma" panose="020B0604030504040204" pitchFamily="34" charset="0"/>
            </a:rPr>
            <a:t> UNITO - Produzione Autoveicoli - Trend 1960-2019, (.000 di unità)</a:t>
          </a:r>
        </a:p>
        <a:p xmlns:a="http://schemas.openxmlformats.org/drawingml/2006/main">
          <a:r>
            <a:rPr lang="it-IT" sz="1400" b="1" baseline="0">
              <a:solidFill>
                <a:schemeClr val="tx1"/>
              </a:solidFill>
              <a:latin typeface="Trebuchet MS" panose="020B0603020202020204" pitchFamily="34" charset="0"/>
              <a:ea typeface="Tahoma" panose="020B0604030504040204" pitchFamily="34" charset="0"/>
              <a:cs typeface="Tahoma" panose="020B0604030504040204" pitchFamily="34" charset="0"/>
            </a:rPr>
            <a:t>ANFIA su dati SMMT</a:t>
          </a:r>
          <a:endParaRPr lang="it-IT" sz="1400" b="1">
            <a:solidFill>
              <a:schemeClr val="tx1"/>
            </a:solidFill>
            <a:latin typeface="Trebuchet MS" panose="020B060302020202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cdr:txBody>
    </cdr:sp>
  </cdr:relSizeAnchor>
  <cdr:relSizeAnchor xmlns:cdr="http://schemas.openxmlformats.org/drawingml/2006/chartDrawing">
    <cdr:from>
      <cdr:x>0.11812</cdr:x>
      <cdr:y>0.16646</cdr:y>
    </cdr:from>
    <cdr:to>
      <cdr:x>0.29414</cdr:x>
      <cdr:y>0.24331</cdr:y>
    </cdr:to>
    <cdr:sp macro="" textlink="">
      <cdr:nvSpPr>
        <cdr:cNvPr id="4" name="CasellaDiTesto 3"/>
        <cdr:cNvSpPr txBox="1"/>
      </cdr:nvSpPr>
      <cdr:spPr>
        <a:xfrm xmlns:a="http://schemas.openxmlformats.org/drawingml/2006/main">
          <a:off x="1116169" y="1008845"/>
          <a:ext cx="1620592" cy="45076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it-IT"/>
        </a:p>
      </cdr:txBody>
    </cdr:sp>
  </cdr:relSizeAnchor>
  <cdr:relSizeAnchor xmlns:cdr="http://schemas.openxmlformats.org/drawingml/2006/chartDrawing">
    <cdr:from>
      <cdr:x>0.09833</cdr:x>
      <cdr:y>0.14547</cdr:y>
    </cdr:from>
    <cdr:to>
      <cdr:x>0.25145</cdr:x>
      <cdr:y>0.22207</cdr:y>
    </cdr:to>
    <cdr:sp macro="" textlink="">
      <cdr:nvSpPr>
        <cdr:cNvPr id="5" name="CasellaDiTesto 4"/>
        <cdr:cNvSpPr txBox="1"/>
      </cdr:nvSpPr>
      <cdr:spPr>
        <a:xfrm xmlns:a="http://schemas.openxmlformats.org/drawingml/2006/main">
          <a:off x="1094316" y="1060346"/>
          <a:ext cx="1704105" cy="558347"/>
        </a:xfrm>
        <a:prstGeom xmlns:a="http://schemas.openxmlformats.org/drawingml/2006/main" prst="rect">
          <a:avLst/>
        </a:prstGeom>
        <a:solidFill xmlns:a="http://schemas.openxmlformats.org/drawingml/2006/main">
          <a:srgbClr val="C00000"/>
        </a:solidFill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it-IT" sz="1100" b="1">
              <a:solidFill>
                <a:schemeClr val="bg1"/>
              </a:solidFill>
              <a:latin typeface="Trebuchet MS" panose="020B0603020202020204" pitchFamily="34" charset="0"/>
            </a:rPr>
            <a:t>anno record 1964:</a:t>
          </a:r>
        </a:p>
        <a:p xmlns:a="http://schemas.openxmlformats.org/drawingml/2006/main">
          <a:pPr algn="ctr"/>
          <a:r>
            <a:rPr lang="it-IT" sz="1100" b="1">
              <a:solidFill>
                <a:schemeClr val="bg1"/>
              </a:solidFill>
              <a:latin typeface="Trebuchet MS" panose="020B0603020202020204" pitchFamily="34" charset="0"/>
            </a:rPr>
            <a:t>2.332.400 unità</a:t>
          </a:r>
        </a:p>
      </cdr:txBody>
    </cdr:sp>
  </cdr:relSizeAnchor>
  <cdr:relSizeAnchor xmlns:cdr="http://schemas.openxmlformats.org/drawingml/2006/chartDrawing">
    <cdr:from>
      <cdr:x>0.84827</cdr:x>
      <cdr:y>0.02011</cdr:y>
    </cdr:from>
    <cdr:to>
      <cdr:x>0.95206</cdr:x>
      <cdr:y>0.11852</cdr:y>
    </cdr:to>
    <cdr:pic>
      <cdr:nvPicPr>
        <cdr:cNvPr id="7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A188FA31-1642-46A7-B1CD-052289B94CB4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7865411" y="122096"/>
          <a:ext cx="962377" cy="59753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2/area%20riservata/statistiche%20italia/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V196"/>
  <sheetViews>
    <sheetView showGridLines="0" tabSelected="1" zoomScaleNormal="100" zoomScaleSheetLayoutView="55" workbookViewId="0">
      <pane ySplit="5" topLeftCell="A6" activePane="bottomLeft" state="frozen"/>
      <selection pane="bottomLeft" activeCell="U1" sqref="U1"/>
    </sheetView>
  </sheetViews>
  <sheetFormatPr defaultColWidth="9.1796875" defaultRowHeight="12"/>
  <cols>
    <col min="1" max="1" width="26.1796875" style="6" customWidth="1"/>
    <col min="2" max="8" width="10.54296875" style="5" hidden="1" customWidth="1"/>
    <col min="9" max="11" width="10.54296875" style="6" hidden="1" customWidth="1"/>
    <col min="12" max="21" width="10.54296875" style="6" customWidth="1"/>
    <col min="22" max="16384" width="9.1796875" style="6"/>
  </cols>
  <sheetData>
    <row r="2" spans="1:21" s="3" customFormat="1" ht="13.5">
      <c r="B2" s="1" t="s">
        <v>0</v>
      </c>
      <c r="C2" s="2"/>
      <c r="D2" s="2"/>
      <c r="E2" s="2"/>
      <c r="F2" s="2"/>
      <c r="G2" s="2"/>
      <c r="H2" s="2"/>
      <c r="L2" s="1" t="s">
        <v>0</v>
      </c>
    </row>
    <row r="3" spans="1:21" s="3" customFormat="1" ht="13.5">
      <c r="B3" s="1" t="s">
        <v>117</v>
      </c>
      <c r="C3" s="2"/>
      <c r="D3" s="2"/>
      <c r="E3" s="2"/>
      <c r="F3" s="2"/>
      <c r="G3" s="2"/>
      <c r="H3" s="2"/>
      <c r="L3" s="1" t="s">
        <v>117</v>
      </c>
    </row>
    <row r="4" spans="1:21">
      <c r="A4" s="4"/>
    </row>
    <row r="5" spans="1:21">
      <c r="A5" s="53"/>
      <c r="B5" s="54">
        <v>2000</v>
      </c>
      <c r="C5" s="54">
        <v>2001</v>
      </c>
      <c r="D5" s="54">
        <v>2002</v>
      </c>
      <c r="E5" s="54">
        <v>2003</v>
      </c>
      <c r="F5" s="54">
        <v>2004</v>
      </c>
      <c r="G5" s="54">
        <v>2005</v>
      </c>
      <c r="H5" s="54">
        <v>2006</v>
      </c>
      <c r="I5" s="54">
        <v>2007</v>
      </c>
      <c r="J5" s="54">
        <v>2008</v>
      </c>
      <c r="K5" s="54">
        <v>2009</v>
      </c>
      <c r="L5" s="54">
        <v>2010</v>
      </c>
      <c r="M5" s="54">
        <v>2011</v>
      </c>
      <c r="N5" s="54">
        <v>2012</v>
      </c>
      <c r="O5" s="54">
        <v>2013</v>
      </c>
      <c r="P5" s="54">
        <v>2014</v>
      </c>
      <c r="Q5" s="54">
        <v>2015</v>
      </c>
      <c r="R5" s="54">
        <v>2016</v>
      </c>
      <c r="S5" s="54">
        <v>2017</v>
      </c>
      <c r="T5" s="54">
        <v>2018</v>
      </c>
      <c r="U5" s="54">
        <v>2019</v>
      </c>
    </row>
    <row r="6" spans="1:21" ht="13.5">
      <c r="A6" s="7" t="s">
        <v>1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1" s="16" customFormat="1">
      <c r="A7" s="9" t="s">
        <v>2</v>
      </c>
      <c r="B7" s="10">
        <f>SUM(B8:B19)</f>
        <v>1029</v>
      </c>
      <c r="C7" s="10">
        <f t="shared" ref="C7:U7" si="0">SUM(C8:C19)</f>
        <v>1470</v>
      </c>
      <c r="D7" s="10">
        <f t="shared" si="0"/>
        <v>1462</v>
      </c>
      <c r="E7" s="10">
        <f t="shared" si="0"/>
        <v>1476</v>
      </c>
      <c r="F7" s="10">
        <f t="shared" si="0"/>
        <v>2067</v>
      </c>
      <c r="G7" s="10">
        <f t="shared" si="0"/>
        <v>4461</v>
      </c>
      <c r="H7" s="10">
        <f t="shared" si="0"/>
        <v>7052</v>
      </c>
      <c r="I7" s="10">
        <f t="shared" si="0"/>
        <v>7393</v>
      </c>
      <c r="J7" s="10">
        <f t="shared" si="0"/>
        <v>6487</v>
      </c>
      <c r="K7" s="10">
        <f t="shared" si="0"/>
        <v>2649</v>
      </c>
      <c r="L7" s="10">
        <f t="shared" si="0"/>
        <v>2703</v>
      </c>
      <c r="M7" s="10">
        <f t="shared" si="0"/>
        <v>3584</v>
      </c>
      <c r="N7" s="10">
        <f t="shared" si="0"/>
        <v>3313</v>
      </c>
      <c r="O7" s="10">
        <f t="shared" si="0"/>
        <v>3828</v>
      </c>
      <c r="P7" s="10">
        <f t="shared" si="0"/>
        <v>3967</v>
      </c>
      <c r="Q7" s="10">
        <f t="shared" si="0"/>
        <v>3172</v>
      </c>
      <c r="R7" s="10">
        <f t="shared" si="0"/>
        <v>3690</v>
      </c>
      <c r="S7" s="10">
        <f t="shared" si="0"/>
        <v>5164</v>
      </c>
      <c r="T7" s="10">
        <f t="shared" si="0"/>
        <v>6286</v>
      </c>
      <c r="U7" s="10">
        <f t="shared" si="0"/>
        <v>6142</v>
      </c>
    </row>
    <row r="8" spans="1:21">
      <c r="A8" s="79" t="s">
        <v>102</v>
      </c>
      <c r="B8" s="15" t="s">
        <v>3</v>
      </c>
      <c r="C8" s="15" t="s">
        <v>3</v>
      </c>
      <c r="D8" s="15" t="s">
        <v>3</v>
      </c>
      <c r="E8" s="15" t="s">
        <v>3</v>
      </c>
      <c r="F8" s="15" t="s">
        <v>3</v>
      </c>
      <c r="G8" s="15" t="s">
        <v>3</v>
      </c>
      <c r="H8" s="15" t="s">
        <v>3</v>
      </c>
      <c r="I8" s="15" t="s">
        <v>3</v>
      </c>
      <c r="J8" s="15" t="s">
        <v>3</v>
      </c>
      <c r="K8" s="15" t="s">
        <v>3</v>
      </c>
      <c r="L8" s="15" t="s">
        <v>3</v>
      </c>
      <c r="M8" s="15">
        <v>558</v>
      </c>
      <c r="N8" s="15">
        <v>154</v>
      </c>
      <c r="O8" s="15">
        <v>66</v>
      </c>
      <c r="P8" s="15">
        <v>10</v>
      </c>
      <c r="Q8" s="73" t="s">
        <v>3</v>
      </c>
      <c r="R8" s="73" t="s">
        <v>3</v>
      </c>
      <c r="S8" s="73" t="s">
        <v>3</v>
      </c>
      <c r="T8" s="73" t="s">
        <v>3</v>
      </c>
      <c r="U8" s="73" t="s">
        <v>3</v>
      </c>
    </row>
    <row r="9" spans="1:21" s="16" customFormat="1">
      <c r="A9" s="79" t="s">
        <v>110</v>
      </c>
      <c r="B9" s="13" t="s">
        <v>3</v>
      </c>
      <c r="C9" s="13" t="s">
        <v>3</v>
      </c>
      <c r="D9" s="13" t="s">
        <v>3</v>
      </c>
      <c r="E9" s="13" t="s">
        <v>3</v>
      </c>
      <c r="F9" s="13" t="s">
        <v>3</v>
      </c>
      <c r="G9" s="13" t="s">
        <v>3</v>
      </c>
      <c r="H9" s="13" t="s">
        <v>3</v>
      </c>
      <c r="I9" s="13" t="s">
        <v>3</v>
      </c>
      <c r="J9" s="13" t="s">
        <v>3</v>
      </c>
      <c r="K9" s="13" t="s">
        <v>3</v>
      </c>
      <c r="L9" s="13" t="s">
        <v>3</v>
      </c>
      <c r="M9" s="13" t="s">
        <v>3</v>
      </c>
      <c r="N9" s="13" t="s">
        <v>3</v>
      </c>
      <c r="O9" s="13" t="s">
        <v>3</v>
      </c>
      <c r="P9" s="15">
        <v>1</v>
      </c>
      <c r="Q9" s="15">
        <v>0</v>
      </c>
      <c r="R9" s="15">
        <v>11</v>
      </c>
      <c r="S9" s="15">
        <v>13</v>
      </c>
      <c r="T9" s="15">
        <v>0</v>
      </c>
      <c r="U9" s="15" t="s">
        <v>3</v>
      </c>
    </row>
    <row r="10" spans="1:21">
      <c r="A10" s="79" t="s">
        <v>100</v>
      </c>
      <c r="B10" s="13">
        <v>1000</v>
      </c>
      <c r="C10" s="13">
        <v>1329</v>
      </c>
      <c r="D10" s="13">
        <v>956</v>
      </c>
      <c r="E10" s="14">
        <v>47</v>
      </c>
      <c r="F10" s="13">
        <v>1674</v>
      </c>
      <c r="G10" s="13">
        <v>3522</v>
      </c>
      <c r="H10" s="13">
        <v>1199</v>
      </c>
      <c r="I10" s="13">
        <v>1366</v>
      </c>
      <c r="J10" s="13">
        <v>2232</v>
      </c>
      <c r="K10" s="13">
        <v>1496</v>
      </c>
      <c r="L10" s="15">
        <v>1322</v>
      </c>
      <c r="M10" s="15">
        <v>657</v>
      </c>
      <c r="N10" s="15">
        <v>412</v>
      </c>
      <c r="O10" s="15">
        <v>703</v>
      </c>
      <c r="P10" s="15">
        <v>865</v>
      </c>
      <c r="Q10" s="15">
        <v>678</v>
      </c>
      <c r="R10" s="15">
        <v>1452</v>
      </c>
      <c r="S10" s="15">
        <v>3339</v>
      </c>
      <c r="T10" s="15">
        <v>2898</v>
      </c>
      <c r="U10" s="15">
        <v>2446</v>
      </c>
    </row>
    <row r="11" spans="1:21">
      <c r="A11" s="79" t="s">
        <v>127</v>
      </c>
      <c r="B11" s="13"/>
      <c r="C11" s="13" t="s">
        <v>3</v>
      </c>
      <c r="D11" s="13" t="s">
        <v>3</v>
      </c>
      <c r="E11" s="13" t="s">
        <v>3</v>
      </c>
      <c r="F11" s="13" t="s">
        <v>3</v>
      </c>
      <c r="G11" s="13" t="s">
        <v>3</v>
      </c>
      <c r="H11" s="13" t="s">
        <v>3</v>
      </c>
      <c r="I11" s="13" t="s">
        <v>3</v>
      </c>
      <c r="J11" s="13" t="s">
        <v>3</v>
      </c>
      <c r="K11" s="13" t="s">
        <v>3</v>
      </c>
      <c r="L11" s="13" t="s">
        <v>3</v>
      </c>
      <c r="M11" s="13" t="s">
        <v>3</v>
      </c>
      <c r="N11" s="13" t="s">
        <v>3</v>
      </c>
      <c r="O11" s="13" t="s">
        <v>3</v>
      </c>
      <c r="P11" s="13" t="s">
        <v>3</v>
      </c>
      <c r="Q11" s="13" t="s">
        <v>3</v>
      </c>
      <c r="R11" s="13" t="s">
        <v>3</v>
      </c>
      <c r="S11" s="13" t="s">
        <v>3</v>
      </c>
      <c r="T11" s="15">
        <v>530</v>
      </c>
      <c r="U11" s="15">
        <v>1281</v>
      </c>
    </row>
    <row r="12" spans="1:21">
      <c r="A12" s="79" t="s">
        <v>128</v>
      </c>
      <c r="B12" s="13"/>
      <c r="C12" s="13" t="s">
        <v>3</v>
      </c>
      <c r="D12" s="13" t="s">
        <v>3</v>
      </c>
      <c r="E12" s="13" t="s">
        <v>3</v>
      </c>
      <c r="F12" s="13" t="s">
        <v>3</v>
      </c>
      <c r="G12" s="13" t="s">
        <v>3</v>
      </c>
      <c r="H12" s="13" t="s">
        <v>3</v>
      </c>
      <c r="I12" s="13" t="s">
        <v>3</v>
      </c>
      <c r="J12" s="13" t="s">
        <v>3</v>
      </c>
      <c r="K12" s="13" t="s">
        <v>3</v>
      </c>
      <c r="L12" s="13" t="s">
        <v>3</v>
      </c>
      <c r="M12" s="13" t="s">
        <v>3</v>
      </c>
      <c r="N12" s="13" t="s">
        <v>3</v>
      </c>
      <c r="O12" s="13" t="s">
        <v>3</v>
      </c>
      <c r="P12" s="13" t="s">
        <v>3</v>
      </c>
      <c r="Q12" s="13" t="s">
        <v>3</v>
      </c>
      <c r="R12" s="13" t="s">
        <v>3</v>
      </c>
      <c r="S12" s="13" t="s">
        <v>3</v>
      </c>
      <c r="T12" s="15">
        <v>8</v>
      </c>
      <c r="U12" s="15" t="s">
        <v>3</v>
      </c>
    </row>
    <row r="13" spans="1:21">
      <c r="A13" s="79" t="s">
        <v>109</v>
      </c>
      <c r="B13" s="13" t="s">
        <v>3</v>
      </c>
      <c r="C13" s="13" t="s">
        <v>3</v>
      </c>
      <c r="D13" s="13" t="s">
        <v>3</v>
      </c>
      <c r="E13" s="13" t="s">
        <v>3</v>
      </c>
      <c r="F13" s="13" t="s">
        <v>3</v>
      </c>
      <c r="G13" s="13" t="s">
        <v>3</v>
      </c>
      <c r="H13" s="13" t="s">
        <v>3</v>
      </c>
      <c r="I13" s="13" t="s">
        <v>3</v>
      </c>
      <c r="J13" s="13" t="s">
        <v>3</v>
      </c>
      <c r="K13" s="13" t="s">
        <v>3</v>
      </c>
      <c r="L13" s="13" t="s">
        <v>3</v>
      </c>
      <c r="M13" s="13">
        <v>10</v>
      </c>
      <c r="N13" s="13" t="s">
        <v>3</v>
      </c>
      <c r="O13" s="15">
        <v>0</v>
      </c>
      <c r="P13" s="15">
        <v>0</v>
      </c>
      <c r="Q13" s="15">
        <v>0</v>
      </c>
      <c r="R13" s="15">
        <v>0</v>
      </c>
      <c r="S13" s="15">
        <v>0</v>
      </c>
      <c r="T13" s="15">
        <v>0</v>
      </c>
      <c r="U13" s="15" t="s">
        <v>3</v>
      </c>
    </row>
    <row r="14" spans="1:21">
      <c r="A14" s="79" t="s">
        <v>101</v>
      </c>
      <c r="B14" s="13" t="s">
        <v>3</v>
      </c>
      <c r="C14" s="13" t="s">
        <v>3</v>
      </c>
      <c r="D14" s="13" t="s">
        <v>3</v>
      </c>
      <c r="E14" s="13" t="s">
        <v>3</v>
      </c>
      <c r="F14" s="13" t="s">
        <v>3</v>
      </c>
      <c r="G14" s="13" t="s">
        <v>3</v>
      </c>
      <c r="H14" s="13" t="s">
        <v>3</v>
      </c>
      <c r="I14" s="13" t="s">
        <v>3</v>
      </c>
      <c r="J14" s="13" t="s">
        <v>3</v>
      </c>
      <c r="K14" s="13" t="s">
        <v>3</v>
      </c>
      <c r="L14" s="13" t="s">
        <v>3</v>
      </c>
      <c r="M14" s="13" t="s">
        <v>3</v>
      </c>
      <c r="N14" s="18">
        <v>261</v>
      </c>
      <c r="O14" s="18">
        <v>818</v>
      </c>
      <c r="P14" s="18">
        <v>702</v>
      </c>
      <c r="Q14" s="18">
        <v>543</v>
      </c>
      <c r="R14" s="18">
        <v>461</v>
      </c>
      <c r="S14" s="18">
        <v>272</v>
      </c>
      <c r="T14" s="18">
        <v>163</v>
      </c>
      <c r="U14" s="18">
        <v>133</v>
      </c>
    </row>
    <row r="15" spans="1:21">
      <c r="A15" s="79" t="s">
        <v>5</v>
      </c>
      <c r="B15" s="13" t="s">
        <v>3</v>
      </c>
      <c r="C15" s="13">
        <v>141</v>
      </c>
      <c r="D15" s="13">
        <v>506</v>
      </c>
      <c r="E15" s="14">
        <v>622</v>
      </c>
      <c r="F15" s="13">
        <v>393</v>
      </c>
      <c r="G15" s="13">
        <v>383</v>
      </c>
      <c r="H15" s="13">
        <v>308</v>
      </c>
      <c r="I15" s="13">
        <v>185</v>
      </c>
      <c r="J15" s="13" t="s">
        <v>3</v>
      </c>
      <c r="K15" s="13" t="s">
        <v>3</v>
      </c>
      <c r="L15" s="15" t="s">
        <v>3</v>
      </c>
      <c r="M15" s="15" t="s">
        <v>3</v>
      </c>
      <c r="N15" s="15">
        <v>382</v>
      </c>
      <c r="O15" s="15">
        <v>1012</v>
      </c>
      <c r="P15" s="15">
        <v>823</v>
      </c>
      <c r="Q15" s="15">
        <v>662</v>
      </c>
      <c r="R15" s="15">
        <v>552</v>
      </c>
      <c r="S15" s="15">
        <v>729</v>
      </c>
      <c r="T15" s="15">
        <v>334</v>
      </c>
      <c r="U15" s="15">
        <v>47</v>
      </c>
    </row>
    <row r="16" spans="1:21">
      <c r="A16" s="79" t="s">
        <v>4</v>
      </c>
      <c r="B16" s="13">
        <v>26</v>
      </c>
      <c r="C16" s="13" t="s">
        <v>3</v>
      </c>
      <c r="D16" s="13" t="s">
        <v>3</v>
      </c>
      <c r="E16" s="14">
        <v>421</v>
      </c>
      <c r="F16" s="13" t="s">
        <v>3</v>
      </c>
      <c r="G16" s="13">
        <v>556</v>
      </c>
      <c r="H16" s="13">
        <v>4242</v>
      </c>
      <c r="I16" s="13">
        <v>4772</v>
      </c>
      <c r="J16" s="17">
        <v>3426</v>
      </c>
      <c r="K16" s="13">
        <v>1153</v>
      </c>
      <c r="L16" s="15">
        <v>1381</v>
      </c>
      <c r="M16" s="15">
        <v>1596</v>
      </c>
      <c r="N16" s="15">
        <v>1528</v>
      </c>
      <c r="O16" s="15">
        <v>1229</v>
      </c>
      <c r="P16" s="15">
        <v>1566</v>
      </c>
      <c r="Q16" s="15">
        <v>1289</v>
      </c>
      <c r="R16" s="15">
        <v>1214</v>
      </c>
      <c r="S16" s="15">
        <v>811</v>
      </c>
      <c r="T16" s="15">
        <v>2353</v>
      </c>
      <c r="U16" s="15">
        <v>2235</v>
      </c>
    </row>
    <row r="17" spans="1:21">
      <c r="A17" s="79" t="s">
        <v>6</v>
      </c>
      <c r="B17" s="13">
        <v>3</v>
      </c>
      <c r="C17" s="13" t="s">
        <v>3</v>
      </c>
      <c r="D17" s="13" t="s">
        <v>3</v>
      </c>
      <c r="E17" s="14" t="s">
        <v>3</v>
      </c>
      <c r="F17" s="13" t="s">
        <v>3</v>
      </c>
      <c r="G17" s="13" t="s">
        <v>3</v>
      </c>
      <c r="H17" s="13" t="s">
        <v>3</v>
      </c>
      <c r="I17" s="13" t="s">
        <v>3</v>
      </c>
      <c r="J17" s="13" t="s">
        <v>3</v>
      </c>
      <c r="K17" s="13" t="s">
        <v>3</v>
      </c>
      <c r="L17" s="15" t="s">
        <v>3</v>
      </c>
      <c r="M17" s="15">
        <v>763</v>
      </c>
      <c r="N17" s="15">
        <v>576</v>
      </c>
      <c r="O17" s="15">
        <v>0</v>
      </c>
      <c r="P17" s="15">
        <v>0</v>
      </c>
      <c r="Q17" s="15">
        <v>0</v>
      </c>
      <c r="R17" s="15">
        <v>0</v>
      </c>
      <c r="S17" s="15">
        <v>0</v>
      </c>
      <c r="T17" s="15">
        <v>0</v>
      </c>
      <c r="U17" s="15">
        <v>0</v>
      </c>
    </row>
    <row r="18" spans="1:21">
      <c r="A18" s="79" t="s">
        <v>7</v>
      </c>
      <c r="B18" s="13" t="s">
        <v>3</v>
      </c>
      <c r="C18" s="13" t="s">
        <v>3</v>
      </c>
      <c r="D18" s="13" t="s">
        <v>3</v>
      </c>
      <c r="E18" s="14">
        <v>302</v>
      </c>
      <c r="F18" s="13" t="s">
        <v>3</v>
      </c>
      <c r="G18" s="13" t="s">
        <v>3</v>
      </c>
      <c r="H18" s="13">
        <v>1303</v>
      </c>
      <c r="I18" s="13">
        <v>1070</v>
      </c>
      <c r="J18" s="17">
        <v>829</v>
      </c>
      <c r="K18" s="13" t="s">
        <v>3</v>
      </c>
      <c r="L18" s="15" t="s">
        <v>3</v>
      </c>
      <c r="M18" s="15" t="s">
        <v>3</v>
      </c>
      <c r="N18" s="15" t="s">
        <v>3</v>
      </c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15">
        <v>0</v>
      </c>
      <c r="U18" s="15">
        <v>0</v>
      </c>
    </row>
    <row r="19" spans="1:21">
      <c r="A19" s="79" t="s">
        <v>8</v>
      </c>
      <c r="B19" s="13" t="s">
        <v>3</v>
      </c>
      <c r="C19" s="13" t="s">
        <v>3</v>
      </c>
      <c r="D19" s="13" t="s">
        <v>3</v>
      </c>
      <c r="E19" s="14">
        <v>84</v>
      </c>
      <c r="F19" s="13" t="s">
        <v>3</v>
      </c>
      <c r="G19" s="13" t="s">
        <v>3</v>
      </c>
      <c r="H19" s="13" t="s">
        <v>3</v>
      </c>
      <c r="I19" s="13" t="s">
        <v>3</v>
      </c>
      <c r="J19" s="13" t="s">
        <v>3</v>
      </c>
      <c r="K19" s="13" t="s">
        <v>3</v>
      </c>
      <c r="L19" s="15" t="s">
        <v>3</v>
      </c>
      <c r="M19" s="15" t="s">
        <v>3</v>
      </c>
      <c r="N19" s="15" t="s">
        <v>3</v>
      </c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15">
        <v>0</v>
      </c>
      <c r="U19" s="15">
        <v>0</v>
      </c>
    </row>
    <row r="20" spans="1:21">
      <c r="A20" s="12"/>
      <c r="B20" s="57"/>
      <c r="C20" s="57"/>
      <c r="D20" s="57"/>
      <c r="E20" s="58"/>
      <c r="F20" s="57"/>
      <c r="G20" s="57"/>
      <c r="H20" s="59"/>
      <c r="I20" s="59"/>
      <c r="J20" s="60"/>
      <c r="K20" s="60"/>
      <c r="L20" s="18"/>
      <c r="M20" s="18"/>
      <c r="N20" s="18"/>
      <c r="O20" s="18"/>
      <c r="P20" s="18"/>
      <c r="Q20" s="18"/>
      <c r="R20" s="18"/>
      <c r="S20" s="18"/>
      <c r="T20" s="18"/>
      <c r="U20" s="18"/>
    </row>
    <row r="21" spans="1:21" s="16" customFormat="1">
      <c r="A21" s="9" t="s">
        <v>9</v>
      </c>
      <c r="B21" s="19">
        <v>1468</v>
      </c>
      <c r="C21" s="76">
        <v>1429</v>
      </c>
      <c r="D21" s="76">
        <v>1063</v>
      </c>
      <c r="E21" s="76">
        <v>816</v>
      </c>
      <c r="F21" s="76">
        <v>7686</v>
      </c>
      <c r="G21" s="76">
        <v>9560</v>
      </c>
      <c r="H21" s="76">
        <v>10034</v>
      </c>
      <c r="I21" s="76">
        <v>9973</v>
      </c>
      <c r="J21" s="76">
        <v>7675</v>
      </c>
      <c r="K21" s="76">
        <v>3596</v>
      </c>
      <c r="L21" s="77">
        <v>4791</v>
      </c>
      <c r="M21" s="77">
        <f t="shared" ref="M21:U21" si="1">SUM(M22:M25)</f>
        <v>7528</v>
      </c>
      <c r="N21" s="77">
        <f t="shared" si="1"/>
        <v>9108</v>
      </c>
      <c r="O21" s="77">
        <f t="shared" si="1"/>
        <v>10496</v>
      </c>
      <c r="P21" s="77">
        <f t="shared" si="1"/>
        <v>10614</v>
      </c>
      <c r="Q21" s="77">
        <f t="shared" si="1"/>
        <v>10720</v>
      </c>
      <c r="R21" s="77">
        <f t="shared" si="1"/>
        <v>11664</v>
      </c>
      <c r="S21" s="77">
        <f t="shared" si="1"/>
        <v>10457</v>
      </c>
      <c r="T21" s="77">
        <f t="shared" si="1"/>
        <v>8717</v>
      </c>
      <c r="U21" s="77">
        <f t="shared" si="1"/>
        <v>12137</v>
      </c>
    </row>
    <row r="22" spans="1:21">
      <c r="A22" s="79" t="s">
        <v>132</v>
      </c>
      <c r="B22" s="61"/>
      <c r="C22" s="13" t="s">
        <v>3</v>
      </c>
      <c r="D22" s="13" t="s">
        <v>3</v>
      </c>
      <c r="E22" s="13" t="s">
        <v>3</v>
      </c>
      <c r="F22" s="13" t="s">
        <v>3</v>
      </c>
      <c r="G22" s="13" t="s">
        <v>3</v>
      </c>
      <c r="H22" s="13" t="s">
        <v>3</v>
      </c>
      <c r="I22" s="13" t="s">
        <v>3</v>
      </c>
      <c r="J22" s="13" t="s">
        <v>3</v>
      </c>
      <c r="K22" s="13" t="s">
        <v>3</v>
      </c>
      <c r="L22" s="13" t="s">
        <v>3</v>
      </c>
      <c r="M22" s="13" t="s">
        <v>3</v>
      </c>
      <c r="N22" s="13" t="s">
        <v>3</v>
      </c>
      <c r="O22" s="13" t="s">
        <v>3</v>
      </c>
      <c r="P22" s="13" t="s">
        <v>3</v>
      </c>
      <c r="Q22" s="78">
        <v>43</v>
      </c>
      <c r="R22" s="78">
        <v>5532</v>
      </c>
      <c r="S22" s="78">
        <v>4762</v>
      </c>
      <c r="T22" s="78">
        <v>3903</v>
      </c>
      <c r="U22" s="78">
        <v>5108</v>
      </c>
    </row>
    <row r="23" spans="1:21">
      <c r="A23" s="79" t="s">
        <v>129</v>
      </c>
      <c r="B23" s="61"/>
      <c r="C23" s="13" t="s">
        <v>3</v>
      </c>
      <c r="D23" s="13" t="s">
        <v>3</v>
      </c>
      <c r="E23" s="13" t="s">
        <v>3</v>
      </c>
      <c r="F23" s="13" t="s">
        <v>3</v>
      </c>
      <c r="G23" s="13" t="s">
        <v>3</v>
      </c>
      <c r="H23" s="13" t="s">
        <v>3</v>
      </c>
      <c r="I23" s="13" t="s">
        <v>3</v>
      </c>
      <c r="J23" s="13" t="s">
        <v>3</v>
      </c>
      <c r="K23" s="13" t="s">
        <v>3</v>
      </c>
      <c r="L23" s="13" t="s">
        <v>3</v>
      </c>
      <c r="M23" s="78">
        <v>6383</v>
      </c>
      <c r="N23" s="78">
        <v>7939</v>
      </c>
      <c r="O23" s="78">
        <v>9408</v>
      </c>
      <c r="P23" s="78">
        <v>9765</v>
      </c>
      <c r="Q23" s="78">
        <v>9806</v>
      </c>
      <c r="R23" s="78">
        <v>5532</v>
      </c>
      <c r="S23" s="78">
        <v>3259</v>
      </c>
      <c r="T23" s="78">
        <v>2809</v>
      </c>
      <c r="U23" s="78">
        <v>6528</v>
      </c>
    </row>
    <row r="24" spans="1:21">
      <c r="A24" s="79" t="s">
        <v>130</v>
      </c>
      <c r="B24" s="61"/>
      <c r="C24" s="13" t="s">
        <v>3</v>
      </c>
      <c r="D24" s="13" t="s">
        <v>3</v>
      </c>
      <c r="E24" s="13" t="s">
        <v>3</v>
      </c>
      <c r="F24" s="13" t="s">
        <v>3</v>
      </c>
      <c r="G24" s="13" t="s">
        <v>3</v>
      </c>
      <c r="H24" s="13" t="s">
        <v>3</v>
      </c>
      <c r="I24" s="13" t="s">
        <v>3</v>
      </c>
      <c r="J24" s="13" t="s">
        <v>3</v>
      </c>
      <c r="K24" s="13" t="s">
        <v>3</v>
      </c>
      <c r="L24" s="13" t="s">
        <v>3</v>
      </c>
      <c r="M24" s="13" t="s">
        <v>3</v>
      </c>
      <c r="N24" s="13" t="s">
        <v>3</v>
      </c>
      <c r="O24" s="13" t="s">
        <v>3</v>
      </c>
      <c r="P24" s="13" t="s">
        <v>3</v>
      </c>
      <c r="Q24" s="13" t="s">
        <v>3</v>
      </c>
      <c r="R24" s="13" t="s">
        <v>3</v>
      </c>
      <c r="S24" s="78">
        <v>1841</v>
      </c>
      <c r="T24" s="78">
        <v>1540</v>
      </c>
      <c r="U24" s="78">
        <v>75</v>
      </c>
    </row>
    <row r="25" spans="1:21">
      <c r="A25" s="79" t="s">
        <v>131</v>
      </c>
      <c r="B25" s="61"/>
      <c r="C25" s="13" t="s">
        <v>3</v>
      </c>
      <c r="D25" s="13" t="s">
        <v>3</v>
      </c>
      <c r="E25" s="13" t="s">
        <v>3</v>
      </c>
      <c r="F25" s="13" t="s">
        <v>3</v>
      </c>
      <c r="G25" s="13" t="s">
        <v>3</v>
      </c>
      <c r="H25" s="13" t="s">
        <v>3</v>
      </c>
      <c r="I25" s="13" t="s">
        <v>3</v>
      </c>
      <c r="J25" s="13" t="s">
        <v>3</v>
      </c>
      <c r="K25" s="13" t="s">
        <v>3</v>
      </c>
      <c r="L25" s="13" t="s">
        <v>3</v>
      </c>
      <c r="M25" s="78">
        <v>1145</v>
      </c>
      <c r="N25" s="78">
        <v>1169</v>
      </c>
      <c r="O25" s="78">
        <v>1088</v>
      </c>
      <c r="P25" s="78">
        <v>849</v>
      </c>
      <c r="Q25" s="78">
        <v>871</v>
      </c>
      <c r="R25" s="78">
        <v>600</v>
      </c>
      <c r="S25" s="78">
        <v>595</v>
      </c>
      <c r="T25" s="78">
        <v>465</v>
      </c>
      <c r="U25" s="78">
        <v>426</v>
      </c>
    </row>
    <row r="26" spans="1:21" s="16" customFormat="1">
      <c r="A26" s="9"/>
      <c r="B26" s="19"/>
      <c r="C26" s="76"/>
      <c r="D26" s="76"/>
      <c r="E26" s="76"/>
      <c r="F26" s="76"/>
      <c r="G26" s="76"/>
      <c r="H26" s="76"/>
      <c r="I26" s="76"/>
      <c r="J26" s="76"/>
      <c r="K26" s="76"/>
      <c r="L26" s="77"/>
      <c r="M26" s="77"/>
      <c r="N26" s="77"/>
      <c r="O26" s="77"/>
      <c r="P26" s="77"/>
      <c r="Q26" s="77"/>
      <c r="R26" s="77"/>
      <c r="S26" s="77"/>
      <c r="T26" s="77"/>
      <c r="U26" s="77"/>
    </row>
    <row r="27" spans="1:21">
      <c r="A27" s="9" t="s">
        <v>10</v>
      </c>
      <c r="B27" s="10" t="s">
        <v>3</v>
      </c>
      <c r="C27" s="10">
        <f>+C28+C29</f>
        <v>41480</v>
      </c>
      <c r="D27" s="10">
        <f t="shared" ref="D27:J27" si="2">+D28+D29</f>
        <v>159845</v>
      </c>
      <c r="E27" s="10">
        <f t="shared" si="2"/>
        <v>174191</v>
      </c>
      <c r="F27" s="10">
        <f t="shared" si="2"/>
        <v>189136</v>
      </c>
      <c r="G27" s="10">
        <f t="shared" si="2"/>
        <v>200163</v>
      </c>
      <c r="H27" s="10">
        <f t="shared" si="2"/>
        <v>184687</v>
      </c>
      <c r="I27" s="10">
        <f t="shared" si="2"/>
        <v>237709</v>
      </c>
      <c r="J27" s="10">
        <f t="shared" si="2"/>
        <v>234461</v>
      </c>
      <c r="K27" s="10">
        <f>SUM(K28:K29)</f>
        <v>213670</v>
      </c>
      <c r="L27" s="10">
        <f t="shared" ref="L27:U27" si="3">SUM(L28:L29)</f>
        <v>216302</v>
      </c>
      <c r="M27" s="10">
        <f t="shared" si="3"/>
        <v>191474</v>
      </c>
      <c r="N27" s="10">
        <f t="shared" si="3"/>
        <v>207530</v>
      </c>
      <c r="O27" s="10">
        <f t="shared" si="3"/>
        <v>174997</v>
      </c>
      <c r="P27" s="10">
        <f t="shared" si="3"/>
        <v>178993</v>
      </c>
      <c r="Q27" s="10">
        <f t="shared" si="3"/>
        <v>201207</v>
      </c>
      <c r="R27" s="10">
        <f t="shared" si="3"/>
        <v>210973</v>
      </c>
      <c r="S27" s="10">
        <f t="shared" si="3"/>
        <v>218885</v>
      </c>
      <c r="T27" s="10">
        <f t="shared" si="3"/>
        <v>234183</v>
      </c>
      <c r="U27" s="10">
        <f t="shared" si="3"/>
        <v>221928</v>
      </c>
    </row>
    <row r="28" spans="1:21">
      <c r="A28" s="79" t="s">
        <v>144</v>
      </c>
      <c r="B28" s="13" t="s">
        <v>3</v>
      </c>
      <c r="C28" s="13">
        <v>24182</v>
      </c>
      <c r="D28" s="13">
        <v>121962</v>
      </c>
      <c r="E28" s="14">
        <f>82509+45702</f>
        <v>128211</v>
      </c>
      <c r="F28" s="13">
        <f>76844+14545+39364+6606</f>
        <v>137359</v>
      </c>
      <c r="G28" s="13">
        <f>65220+19773+42998+15591</f>
        <v>143582</v>
      </c>
      <c r="H28" s="13">
        <v>142354</v>
      </c>
      <c r="I28" s="13">
        <v>203350</v>
      </c>
      <c r="J28" s="17">
        <v>204968</v>
      </c>
      <c r="K28" s="17">
        <v>213670</v>
      </c>
      <c r="L28" s="18">
        <v>216302</v>
      </c>
      <c r="M28" s="18">
        <v>191474</v>
      </c>
      <c r="N28" s="18">
        <v>207530</v>
      </c>
      <c r="O28" s="18">
        <v>174997</v>
      </c>
      <c r="P28" s="18">
        <v>178993</v>
      </c>
      <c r="Q28" s="18">
        <v>201207</v>
      </c>
      <c r="R28" s="18">
        <v>210973</v>
      </c>
      <c r="S28" s="18">
        <v>218885</v>
      </c>
      <c r="T28" s="18">
        <v>234183</v>
      </c>
      <c r="U28" s="18">
        <v>221928</v>
      </c>
    </row>
    <row r="29" spans="1:21">
      <c r="A29" s="79" t="s">
        <v>113</v>
      </c>
      <c r="B29" s="13" t="s">
        <v>3</v>
      </c>
      <c r="C29" s="13">
        <v>17298</v>
      </c>
      <c r="D29" s="13">
        <v>37883</v>
      </c>
      <c r="E29" s="14">
        <v>45980</v>
      </c>
      <c r="F29" s="13">
        <v>51777</v>
      </c>
      <c r="G29" s="13">
        <v>56581</v>
      </c>
      <c r="H29" s="13">
        <v>42333</v>
      </c>
      <c r="I29" s="13">
        <v>34359</v>
      </c>
      <c r="J29" s="17">
        <v>29493</v>
      </c>
      <c r="K29" s="10" t="s">
        <v>3</v>
      </c>
      <c r="L29" s="10" t="s">
        <v>3</v>
      </c>
      <c r="M29" s="10" t="s">
        <v>3</v>
      </c>
      <c r="N29" s="10" t="s">
        <v>3</v>
      </c>
      <c r="O29" s="10" t="s">
        <v>3</v>
      </c>
      <c r="P29" s="10" t="s">
        <v>3</v>
      </c>
      <c r="Q29" s="10" t="s">
        <v>3</v>
      </c>
      <c r="R29" s="10" t="s">
        <v>3</v>
      </c>
      <c r="S29" s="10" t="s">
        <v>3</v>
      </c>
      <c r="T29" s="10" t="s">
        <v>3</v>
      </c>
      <c r="U29" s="10" t="s">
        <v>3</v>
      </c>
    </row>
    <row r="30" spans="1:21" s="16" customFormat="1">
      <c r="A30" s="12"/>
      <c r="B30" s="13"/>
      <c r="C30" s="13"/>
      <c r="D30" s="13"/>
      <c r="E30" s="14"/>
      <c r="F30" s="13"/>
      <c r="G30" s="13"/>
      <c r="H30" s="13"/>
      <c r="I30" s="10"/>
      <c r="J30" s="17"/>
      <c r="K30" s="17"/>
      <c r="L30" s="18"/>
      <c r="M30" s="18"/>
      <c r="N30" s="18"/>
      <c r="O30" s="18"/>
      <c r="P30" s="18"/>
      <c r="Q30" s="18"/>
      <c r="R30" s="18"/>
      <c r="S30" s="18"/>
      <c r="T30" s="18"/>
      <c r="U30" s="18"/>
    </row>
    <row r="31" spans="1:21">
      <c r="A31" s="9" t="s">
        <v>11</v>
      </c>
      <c r="B31" s="10">
        <f>SUM(B32:B34)</f>
        <v>155085</v>
      </c>
      <c r="C31" s="10">
        <f t="shared" ref="C31:D31" si="4">SUM(C32:C34)</f>
        <v>72724</v>
      </c>
      <c r="D31" s="10">
        <f t="shared" si="4"/>
        <v>12904</v>
      </c>
      <c r="E31" s="10" t="s">
        <v>3</v>
      </c>
      <c r="F31" s="10" t="s">
        <v>3</v>
      </c>
      <c r="G31" s="10" t="s">
        <v>3</v>
      </c>
      <c r="H31" s="10" t="s">
        <v>3</v>
      </c>
      <c r="I31" s="10" t="s">
        <v>3</v>
      </c>
      <c r="J31" s="10" t="s">
        <v>3</v>
      </c>
      <c r="K31" s="10" t="s">
        <v>3</v>
      </c>
      <c r="L31" s="10" t="s">
        <v>3</v>
      </c>
      <c r="M31" s="10" t="s">
        <v>3</v>
      </c>
      <c r="N31" s="10" t="s">
        <v>3</v>
      </c>
      <c r="O31" s="10" t="s">
        <v>3</v>
      </c>
      <c r="P31" s="10" t="s">
        <v>3</v>
      </c>
      <c r="Q31" s="10" t="s">
        <v>3</v>
      </c>
      <c r="R31" s="10" t="s">
        <v>3</v>
      </c>
      <c r="S31" s="10" t="s">
        <v>3</v>
      </c>
      <c r="T31" s="10" t="s">
        <v>3</v>
      </c>
      <c r="U31" s="10" t="s">
        <v>3</v>
      </c>
    </row>
    <row r="32" spans="1:21">
      <c r="A32" s="79" t="s">
        <v>13</v>
      </c>
      <c r="B32" s="13">
        <v>30269</v>
      </c>
      <c r="C32" s="13" t="s">
        <v>3</v>
      </c>
      <c r="D32" s="13" t="s">
        <v>3</v>
      </c>
      <c r="E32" s="14" t="s">
        <v>3</v>
      </c>
      <c r="F32" s="14" t="s">
        <v>3</v>
      </c>
      <c r="G32" s="14" t="s">
        <v>3</v>
      </c>
      <c r="H32" s="14" t="s">
        <v>3</v>
      </c>
      <c r="I32" s="14" t="s">
        <v>3</v>
      </c>
      <c r="J32" s="14" t="s">
        <v>3</v>
      </c>
      <c r="K32" s="14" t="s">
        <v>3</v>
      </c>
      <c r="L32" s="14" t="s">
        <v>3</v>
      </c>
      <c r="M32" s="14" t="s">
        <v>3</v>
      </c>
      <c r="N32" s="14" t="s">
        <v>3</v>
      </c>
      <c r="O32" s="14" t="s">
        <v>3</v>
      </c>
      <c r="P32" s="14" t="s">
        <v>3</v>
      </c>
      <c r="Q32" s="14" t="s">
        <v>3</v>
      </c>
      <c r="R32" s="14" t="s">
        <v>3</v>
      </c>
      <c r="S32" s="14" t="s">
        <v>3</v>
      </c>
      <c r="T32" s="14" t="s">
        <v>3</v>
      </c>
      <c r="U32" s="14" t="s">
        <v>3</v>
      </c>
    </row>
    <row r="33" spans="1:21">
      <c r="A33" s="79" t="s">
        <v>12</v>
      </c>
      <c r="B33" s="13">
        <v>122830</v>
      </c>
      <c r="C33" s="13">
        <v>69776</v>
      </c>
      <c r="D33" s="13">
        <v>12904</v>
      </c>
      <c r="E33" s="14" t="s">
        <v>3</v>
      </c>
      <c r="F33" s="14" t="s">
        <v>3</v>
      </c>
      <c r="G33" s="14" t="s">
        <v>3</v>
      </c>
      <c r="H33" s="14" t="s">
        <v>3</v>
      </c>
      <c r="I33" s="14" t="s">
        <v>3</v>
      </c>
      <c r="J33" s="14" t="s">
        <v>3</v>
      </c>
      <c r="K33" s="14" t="s">
        <v>3</v>
      </c>
      <c r="L33" s="14" t="s">
        <v>3</v>
      </c>
      <c r="M33" s="14" t="s">
        <v>3</v>
      </c>
      <c r="N33" s="14" t="s">
        <v>3</v>
      </c>
      <c r="O33" s="14" t="s">
        <v>3</v>
      </c>
      <c r="P33" s="14" t="s">
        <v>3</v>
      </c>
      <c r="Q33" s="14" t="s">
        <v>3</v>
      </c>
      <c r="R33" s="14" t="s">
        <v>3</v>
      </c>
      <c r="S33" s="14" t="s">
        <v>3</v>
      </c>
      <c r="T33" s="14" t="s">
        <v>3</v>
      </c>
      <c r="U33" s="14" t="s">
        <v>3</v>
      </c>
    </row>
    <row r="34" spans="1:21">
      <c r="A34" s="79" t="s">
        <v>14</v>
      </c>
      <c r="B34" s="13">
        <v>1986</v>
      </c>
      <c r="C34" s="13">
        <v>2948</v>
      </c>
      <c r="D34" s="13" t="s">
        <v>3</v>
      </c>
      <c r="E34" s="14" t="s">
        <v>3</v>
      </c>
      <c r="F34" s="14" t="s">
        <v>3</v>
      </c>
      <c r="G34" s="14" t="s">
        <v>3</v>
      </c>
      <c r="H34" s="14" t="s">
        <v>3</v>
      </c>
      <c r="I34" s="14" t="s">
        <v>3</v>
      </c>
      <c r="J34" s="14" t="s">
        <v>3</v>
      </c>
      <c r="K34" s="14" t="s">
        <v>3</v>
      </c>
      <c r="L34" s="14" t="s">
        <v>3</v>
      </c>
      <c r="M34" s="14" t="s">
        <v>3</v>
      </c>
      <c r="N34" s="14" t="s">
        <v>3</v>
      </c>
      <c r="O34" s="14" t="s">
        <v>3</v>
      </c>
      <c r="P34" s="14" t="s">
        <v>3</v>
      </c>
      <c r="Q34" s="14" t="s">
        <v>3</v>
      </c>
      <c r="R34" s="14" t="s">
        <v>3</v>
      </c>
      <c r="S34" s="14" t="s">
        <v>3</v>
      </c>
      <c r="T34" s="14" t="s">
        <v>3</v>
      </c>
      <c r="U34" s="14" t="s">
        <v>3</v>
      </c>
    </row>
    <row r="35" spans="1:21" s="16" customFormat="1">
      <c r="A35" s="12"/>
      <c r="B35" s="13"/>
      <c r="C35" s="13"/>
      <c r="D35" s="13"/>
      <c r="E35" s="14"/>
      <c r="F35" s="13"/>
      <c r="G35" s="13"/>
      <c r="H35" s="10"/>
      <c r="I35" s="10"/>
      <c r="J35" s="17"/>
      <c r="K35" s="17"/>
      <c r="L35" s="18"/>
      <c r="M35" s="18"/>
      <c r="N35" s="18"/>
      <c r="O35" s="18"/>
      <c r="P35" s="18"/>
      <c r="Q35" s="18"/>
      <c r="R35" s="18"/>
      <c r="S35" s="18"/>
      <c r="T35" s="18"/>
      <c r="U35" s="18"/>
    </row>
    <row r="36" spans="1:21" s="16" customFormat="1">
      <c r="A36" s="9" t="s">
        <v>15</v>
      </c>
      <c r="B36" s="10">
        <f>SUM(B37:B40)</f>
        <v>74751</v>
      </c>
      <c r="C36" s="10">
        <f t="shared" ref="C36:U36" si="5">SUM(C37:C40)</f>
        <v>112520</v>
      </c>
      <c r="D36" s="10">
        <f t="shared" si="5"/>
        <v>177028</v>
      </c>
      <c r="E36" s="10">
        <f t="shared" si="5"/>
        <v>184693</v>
      </c>
      <c r="F36" s="10">
        <f t="shared" si="5"/>
        <v>193455</v>
      </c>
      <c r="G36" s="10">
        <f t="shared" si="5"/>
        <v>186984</v>
      </c>
      <c r="H36" s="10">
        <f t="shared" si="5"/>
        <v>184351</v>
      </c>
      <c r="I36" s="10">
        <f t="shared" si="5"/>
        <v>237772</v>
      </c>
      <c r="J36" s="10">
        <f t="shared" si="5"/>
        <v>230423</v>
      </c>
      <c r="K36" s="10">
        <f t="shared" si="5"/>
        <v>75583</v>
      </c>
      <c r="L36" s="10">
        <f t="shared" si="5"/>
        <v>139278</v>
      </c>
      <c r="M36" s="10">
        <f t="shared" si="5"/>
        <v>97459</v>
      </c>
      <c r="N36" s="10">
        <f t="shared" si="5"/>
        <v>165630</v>
      </c>
      <c r="O36" s="10">
        <f t="shared" si="5"/>
        <v>138812</v>
      </c>
      <c r="P36" s="10">
        <f t="shared" si="5"/>
        <v>121799</v>
      </c>
      <c r="Q36" s="10">
        <f t="shared" si="5"/>
        <v>119414</v>
      </c>
      <c r="R36" s="10">
        <f t="shared" si="5"/>
        <v>134146</v>
      </c>
      <c r="S36" s="10">
        <f t="shared" si="5"/>
        <v>164160</v>
      </c>
      <c r="T36" s="10">
        <f t="shared" si="5"/>
        <v>160676</v>
      </c>
      <c r="U36" s="10">
        <f t="shared" si="5"/>
        <v>108876</v>
      </c>
    </row>
    <row r="37" spans="1:21">
      <c r="A37" s="12" t="s">
        <v>16</v>
      </c>
      <c r="B37" s="13">
        <v>25507</v>
      </c>
      <c r="C37" s="13">
        <v>28506</v>
      </c>
      <c r="D37" s="13">
        <v>8679</v>
      </c>
      <c r="E37" s="14" t="s">
        <v>3</v>
      </c>
      <c r="F37" s="13" t="s">
        <v>3</v>
      </c>
      <c r="G37" s="13" t="s">
        <v>3</v>
      </c>
      <c r="H37" s="13" t="s">
        <v>3</v>
      </c>
      <c r="I37" s="13" t="s">
        <v>3</v>
      </c>
      <c r="J37" s="13" t="s">
        <v>3</v>
      </c>
      <c r="K37" s="13" t="s">
        <v>3</v>
      </c>
      <c r="L37" s="15" t="s">
        <v>3</v>
      </c>
      <c r="M37" s="15" t="s">
        <v>3</v>
      </c>
      <c r="N37" s="15" t="s">
        <v>3</v>
      </c>
      <c r="O37" s="15">
        <v>0</v>
      </c>
      <c r="P37" s="15">
        <v>0</v>
      </c>
      <c r="Q37" s="15">
        <v>0</v>
      </c>
      <c r="R37" s="15">
        <v>0</v>
      </c>
      <c r="S37" s="15">
        <v>0</v>
      </c>
      <c r="T37" s="15">
        <v>0</v>
      </c>
      <c r="U37" s="15">
        <v>0</v>
      </c>
    </row>
    <row r="38" spans="1:21">
      <c r="A38" s="12" t="s">
        <v>17</v>
      </c>
      <c r="B38" s="13">
        <f>1118+38524+9602</f>
        <v>49244</v>
      </c>
      <c r="C38" s="13">
        <v>77622</v>
      </c>
      <c r="D38" s="13">
        <v>91335</v>
      </c>
      <c r="E38" s="14">
        <v>70693</v>
      </c>
      <c r="F38" s="13">
        <v>86868</v>
      </c>
      <c r="G38" s="13">
        <f>10947+53788</f>
        <v>64735</v>
      </c>
      <c r="H38" s="13">
        <f>3360+100961</f>
        <v>104321</v>
      </c>
      <c r="I38" s="13">
        <f>31379+108306</f>
        <v>139685</v>
      </c>
      <c r="J38" s="17">
        <f>89727+20546</f>
        <v>110273</v>
      </c>
      <c r="K38" s="17">
        <v>47234</v>
      </c>
      <c r="L38" s="18">
        <v>54665</v>
      </c>
      <c r="M38" s="15">
        <v>26215</v>
      </c>
      <c r="N38" s="15">
        <v>77498</v>
      </c>
      <c r="O38" s="15">
        <v>41840</v>
      </c>
      <c r="P38" s="15">
        <v>43815</v>
      </c>
      <c r="Q38" s="15">
        <v>47783</v>
      </c>
      <c r="R38" s="15">
        <v>75852</v>
      </c>
      <c r="S38" s="15">
        <v>122885</v>
      </c>
      <c r="T38" s="15">
        <v>147301</v>
      </c>
      <c r="U38" s="15">
        <v>108876</v>
      </c>
    </row>
    <row r="39" spans="1:21">
      <c r="A39" s="12" t="s">
        <v>18</v>
      </c>
      <c r="B39" s="13" t="s">
        <v>3</v>
      </c>
      <c r="C39" s="13">
        <v>6392</v>
      </c>
      <c r="D39" s="13">
        <v>77014</v>
      </c>
      <c r="E39" s="14">
        <v>114000</v>
      </c>
      <c r="F39" s="13">
        <v>106587</v>
      </c>
      <c r="G39" s="13">
        <v>122249</v>
      </c>
      <c r="H39" s="13">
        <f>70726+9304</f>
        <v>80030</v>
      </c>
      <c r="I39" s="13">
        <v>98087</v>
      </c>
      <c r="J39" s="17">
        <v>120150</v>
      </c>
      <c r="K39" s="17">
        <v>19437</v>
      </c>
      <c r="L39" s="18">
        <v>51215</v>
      </c>
      <c r="M39" s="15">
        <v>47971</v>
      </c>
      <c r="N39" s="15">
        <v>62880</v>
      </c>
      <c r="O39" s="15">
        <v>71972</v>
      </c>
      <c r="P39" s="15">
        <v>54020</v>
      </c>
      <c r="Q39" s="15">
        <v>58624</v>
      </c>
      <c r="R39" s="15">
        <v>58294</v>
      </c>
      <c r="S39" s="15">
        <v>41275</v>
      </c>
      <c r="T39" s="15">
        <v>13375</v>
      </c>
      <c r="U39" s="15" t="s">
        <v>3</v>
      </c>
    </row>
    <row r="40" spans="1:21">
      <c r="A40" s="12" t="s">
        <v>19</v>
      </c>
      <c r="B40" s="13" t="s">
        <v>3</v>
      </c>
      <c r="C40" s="13" t="s">
        <v>3</v>
      </c>
      <c r="D40" s="14" t="s">
        <v>3</v>
      </c>
      <c r="E40" s="13" t="s">
        <v>3</v>
      </c>
      <c r="F40" s="13" t="s">
        <v>3</v>
      </c>
      <c r="G40" s="13" t="s">
        <v>3</v>
      </c>
      <c r="H40" s="13" t="s">
        <v>3</v>
      </c>
      <c r="I40" s="13" t="s">
        <v>3</v>
      </c>
      <c r="J40" s="13" t="s">
        <v>3</v>
      </c>
      <c r="K40" s="17">
        <v>8912</v>
      </c>
      <c r="L40" s="18">
        <v>33398</v>
      </c>
      <c r="M40" s="15">
        <v>23273</v>
      </c>
      <c r="N40" s="15">
        <v>25252</v>
      </c>
      <c r="O40" s="15">
        <v>25000</v>
      </c>
      <c r="P40" s="15">
        <v>23964</v>
      </c>
      <c r="Q40" s="15">
        <v>13007</v>
      </c>
      <c r="R40" s="15">
        <v>0</v>
      </c>
      <c r="S40" s="15">
        <v>0</v>
      </c>
      <c r="T40" s="15">
        <v>0</v>
      </c>
      <c r="U40" s="15">
        <v>0</v>
      </c>
    </row>
    <row r="41" spans="1:21" s="16" customFormat="1">
      <c r="A41" s="12"/>
      <c r="B41" s="13"/>
      <c r="C41" s="13"/>
      <c r="D41" s="13"/>
      <c r="E41" s="14"/>
      <c r="F41" s="13"/>
      <c r="G41" s="13"/>
      <c r="H41" s="10"/>
      <c r="I41" s="10"/>
      <c r="J41" s="17"/>
      <c r="K41" s="17"/>
      <c r="L41" s="18"/>
      <c r="M41" s="18"/>
      <c r="N41" s="18"/>
      <c r="O41" s="18"/>
      <c r="P41" s="18"/>
      <c r="Q41" s="18"/>
      <c r="R41" s="18"/>
      <c r="S41" s="18"/>
      <c r="T41" s="18"/>
      <c r="U41" s="18"/>
    </row>
    <row r="42" spans="1:21">
      <c r="A42" s="9" t="s">
        <v>20</v>
      </c>
      <c r="B42" s="10">
        <f t="shared" ref="B42:U42" si="6">B43</f>
        <v>33476</v>
      </c>
      <c r="C42" s="10">
        <f t="shared" si="6"/>
        <v>7023</v>
      </c>
      <c r="D42" s="10">
        <f t="shared" si="6"/>
        <v>13042</v>
      </c>
      <c r="E42" s="10">
        <f t="shared" si="6"/>
        <v>9576</v>
      </c>
      <c r="F42" s="10">
        <f t="shared" si="6"/>
        <v>48</v>
      </c>
      <c r="G42" s="10" t="str">
        <f t="shared" si="6"/>
        <v>-</v>
      </c>
      <c r="H42" s="10" t="str">
        <f t="shared" si="6"/>
        <v>-</v>
      </c>
      <c r="I42" s="10" t="str">
        <f t="shared" si="6"/>
        <v>-</v>
      </c>
      <c r="J42" s="10" t="str">
        <f t="shared" si="6"/>
        <v>-</v>
      </c>
      <c r="K42" s="10" t="str">
        <f t="shared" si="6"/>
        <v>-</v>
      </c>
      <c r="L42" s="11" t="str">
        <f t="shared" si="6"/>
        <v>-</v>
      </c>
      <c r="M42" s="11" t="str">
        <f t="shared" si="6"/>
        <v>-</v>
      </c>
      <c r="N42" s="11" t="str">
        <f t="shared" si="6"/>
        <v>-</v>
      </c>
      <c r="O42" s="11" t="str">
        <f t="shared" si="6"/>
        <v>-</v>
      </c>
      <c r="P42" s="11" t="str">
        <f t="shared" si="6"/>
        <v>-</v>
      </c>
      <c r="Q42" s="11" t="str">
        <f t="shared" si="6"/>
        <v>-</v>
      </c>
      <c r="R42" s="11" t="str">
        <f t="shared" si="6"/>
        <v>-</v>
      </c>
      <c r="S42" s="11" t="str">
        <f t="shared" si="6"/>
        <v>-</v>
      </c>
      <c r="T42" s="11" t="str">
        <f t="shared" si="6"/>
        <v>-</v>
      </c>
      <c r="U42" s="11" t="str">
        <f t="shared" si="6"/>
        <v>-</v>
      </c>
    </row>
    <row r="43" spans="1:21">
      <c r="A43" s="12" t="s">
        <v>21</v>
      </c>
      <c r="B43" s="13">
        <v>33476</v>
      </c>
      <c r="C43" s="13">
        <v>7023</v>
      </c>
      <c r="D43" s="13">
        <v>13042</v>
      </c>
      <c r="E43" s="14">
        <v>9576</v>
      </c>
      <c r="F43" s="13">
        <v>48</v>
      </c>
      <c r="G43" s="13" t="s">
        <v>3</v>
      </c>
      <c r="H43" s="13" t="s">
        <v>3</v>
      </c>
      <c r="I43" s="13" t="s">
        <v>3</v>
      </c>
      <c r="J43" s="13" t="s">
        <v>3</v>
      </c>
      <c r="K43" s="13" t="s">
        <v>3</v>
      </c>
      <c r="L43" s="15" t="s">
        <v>3</v>
      </c>
      <c r="M43" s="15" t="s">
        <v>3</v>
      </c>
      <c r="N43" s="15" t="s">
        <v>3</v>
      </c>
      <c r="O43" s="15" t="s">
        <v>3</v>
      </c>
      <c r="P43" s="15" t="s">
        <v>3</v>
      </c>
      <c r="Q43" s="15" t="s">
        <v>3</v>
      </c>
      <c r="R43" s="15" t="s">
        <v>3</v>
      </c>
      <c r="S43" s="15" t="s">
        <v>3</v>
      </c>
      <c r="T43" s="15" t="s">
        <v>3</v>
      </c>
      <c r="U43" s="15" t="s">
        <v>3</v>
      </c>
    </row>
    <row r="44" spans="1:21" s="16" customFormat="1">
      <c r="A44" s="12"/>
      <c r="B44" s="13"/>
      <c r="C44" s="13"/>
      <c r="D44" s="13"/>
      <c r="E44" s="14"/>
      <c r="F44" s="13"/>
      <c r="G44" s="13"/>
      <c r="H44" s="13"/>
      <c r="I44" s="13"/>
      <c r="J44" s="13"/>
      <c r="K44" s="13"/>
      <c r="L44" s="15"/>
      <c r="M44" s="15"/>
      <c r="N44" s="15"/>
      <c r="O44" s="15"/>
      <c r="P44" s="15"/>
      <c r="Q44" s="15"/>
      <c r="R44" s="15"/>
      <c r="S44" s="15"/>
      <c r="T44" s="15"/>
      <c r="U44" s="15"/>
    </row>
    <row r="45" spans="1:21">
      <c r="A45" s="9" t="s">
        <v>22</v>
      </c>
      <c r="B45" s="10">
        <f>SUM(B46:B52)</f>
        <v>88844</v>
      </c>
      <c r="C45" s="10">
        <f t="shared" ref="C45:S45" si="7">SUM(C46:C52)</f>
        <v>122472</v>
      </c>
      <c r="D45" s="10">
        <f t="shared" si="7"/>
        <v>122929</v>
      </c>
      <c r="E45" s="10">
        <f t="shared" si="7"/>
        <v>126121</v>
      </c>
      <c r="F45" s="10">
        <f t="shared" si="7"/>
        <v>105532</v>
      </c>
      <c r="G45" s="10">
        <f t="shared" si="7"/>
        <v>84040</v>
      </c>
      <c r="H45" s="10">
        <f t="shared" si="7"/>
        <v>69852</v>
      </c>
      <c r="I45" s="10">
        <f t="shared" si="7"/>
        <v>54030</v>
      </c>
      <c r="J45" s="10">
        <f t="shared" si="7"/>
        <v>72876</v>
      </c>
      <c r="K45" s="10">
        <f t="shared" si="7"/>
        <v>41765</v>
      </c>
      <c r="L45" s="10">
        <f t="shared" si="7"/>
        <v>56356</v>
      </c>
      <c r="M45" s="10">
        <f t="shared" si="7"/>
        <v>49932</v>
      </c>
      <c r="N45" s="10">
        <f t="shared" si="7"/>
        <v>55916</v>
      </c>
      <c r="O45" s="10">
        <f t="shared" si="7"/>
        <v>78566</v>
      </c>
      <c r="P45" s="10">
        <f t="shared" si="7"/>
        <v>75152</v>
      </c>
      <c r="Q45" s="10">
        <f t="shared" si="7"/>
        <v>102670</v>
      </c>
      <c r="R45" s="10">
        <f t="shared" si="7"/>
        <v>172547</v>
      </c>
      <c r="S45" s="10">
        <f t="shared" si="7"/>
        <v>136656</v>
      </c>
      <c r="T45" s="10">
        <f>SUM(T46:T52)</f>
        <v>94879</v>
      </c>
      <c r="U45" s="10">
        <f>+U46+U49+U50+U52+U48</f>
        <v>67962</v>
      </c>
    </row>
    <row r="46" spans="1:21">
      <c r="A46" s="79" t="s">
        <v>121</v>
      </c>
      <c r="B46" s="14"/>
      <c r="C46" s="18" t="s">
        <v>3</v>
      </c>
      <c r="D46" s="18" t="s">
        <v>3</v>
      </c>
      <c r="E46" s="18" t="s">
        <v>3</v>
      </c>
      <c r="F46" s="18" t="s">
        <v>3</v>
      </c>
      <c r="G46" s="18" t="s">
        <v>3</v>
      </c>
      <c r="H46" s="18" t="s">
        <v>3</v>
      </c>
      <c r="I46" s="18" t="s">
        <v>3</v>
      </c>
      <c r="J46" s="18" t="s">
        <v>3</v>
      </c>
      <c r="K46" s="18" t="s">
        <v>3</v>
      </c>
      <c r="L46" s="18" t="s">
        <v>3</v>
      </c>
      <c r="M46" s="18" t="s">
        <v>3</v>
      </c>
      <c r="N46" s="18" t="s">
        <v>3</v>
      </c>
      <c r="O46" s="18" t="s">
        <v>3</v>
      </c>
      <c r="P46" s="18" t="s">
        <v>3</v>
      </c>
      <c r="Q46" s="18">
        <v>3</v>
      </c>
      <c r="R46" s="18">
        <v>66532</v>
      </c>
      <c r="S46" s="18">
        <v>72759</v>
      </c>
      <c r="T46" s="18">
        <v>56957</v>
      </c>
      <c r="U46" s="18">
        <v>40405</v>
      </c>
    </row>
    <row r="47" spans="1:21">
      <c r="A47" s="79" t="s">
        <v>23</v>
      </c>
      <c r="B47" s="13" t="s">
        <v>3</v>
      </c>
      <c r="C47" s="13" t="s">
        <v>3</v>
      </c>
      <c r="D47" s="13" t="s">
        <v>3</v>
      </c>
      <c r="E47" s="13" t="s">
        <v>3</v>
      </c>
      <c r="F47" s="13" t="s">
        <v>3</v>
      </c>
      <c r="G47" s="13">
        <v>181</v>
      </c>
      <c r="H47" s="13">
        <v>266</v>
      </c>
      <c r="I47" s="13">
        <v>224</v>
      </c>
      <c r="J47" s="17">
        <v>191</v>
      </c>
      <c r="K47" s="17" t="s">
        <v>3</v>
      </c>
      <c r="L47" s="18" t="s">
        <v>3</v>
      </c>
      <c r="M47" s="18" t="s">
        <v>3</v>
      </c>
      <c r="N47" s="18" t="s">
        <v>3</v>
      </c>
      <c r="O47" s="18" t="s">
        <v>3</v>
      </c>
      <c r="P47" s="18" t="s">
        <v>3</v>
      </c>
      <c r="Q47" s="18" t="s">
        <v>3</v>
      </c>
      <c r="R47" s="18" t="s">
        <v>3</v>
      </c>
      <c r="S47" s="18" t="s">
        <v>3</v>
      </c>
      <c r="T47" s="18" t="s">
        <v>3</v>
      </c>
      <c r="U47" s="18" t="s">
        <v>3</v>
      </c>
    </row>
    <row r="48" spans="1:21">
      <c r="A48" s="79" t="s">
        <v>122</v>
      </c>
      <c r="B48" s="14"/>
      <c r="C48" s="14" t="s">
        <v>3</v>
      </c>
      <c r="D48" s="14" t="s">
        <v>3</v>
      </c>
      <c r="E48" s="14" t="s">
        <v>3</v>
      </c>
      <c r="F48" s="13" t="s">
        <v>3</v>
      </c>
      <c r="G48" s="13" t="s">
        <v>3</v>
      </c>
      <c r="H48" s="13" t="s">
        <v>3</v>
      </c>
      <c r="I48" s="13"/>
      <c r="J48" s="17"/>
      <c r="K48" s="17"/>
      <c r="L48" s="18"/>
      <c r="M48" s="18"/>
      <c r="N48" s="18"/>
      <c r="O48" s="18"/>
      <c r="P48" s="18"/>
      <c r="Q48" s="18">
        <v>37695</v>
      </c>
      <c r="R48" s="18">
        <v>48915</v>
      </c>
      <c r="S48" s="18">
        <v>29254</v>
      </c>
      <c r="T48" s="18">
        <v>14601</v>
      </c>
      <c r="U48" s="18">
        <v>11232</v>
      </c>
    </row>
    <row r="49" spans="1:22">
      <c r="A49" s="79" t="s">
        <v>104</v>
      </c>
      <c r="B49" s="14" t="s">
        <v>3</v>
      </c>
      <c r="C49" s="14" t="s">
        <v>3</v>
      </c>
      <c r="D49" s="14" t="s">
        <v>3</v>
      </c>
      <c r="E49" s="14" t="s">
        <v>3</v>
      </c>
      <c r="F49" s="13" t="s">
        <v>3</v>
      </c>
      <c r="G49" s="13" t="s">
        <v>3</v>
      </c>
      <c r="H49" s="13" t="s">
        <v>3</v>
      </c>
      <c r="I49" s="13">
        <v>1430</v>
      </c>
      <c r="J49" s="13">
        <v>43972</v>
      </c>
      <c r="K49" s="13">
        <v>27236</v>
      </c>
      <c r="L49" s="13">
        <v>34396</v>
      </c>
      <c r="M49" s="18">
        <v>31295</v>
      </c>
      <c r="N49" s="18">
        <v>36850</v>
      </c>
      <c r="O49" s="18">
        <v>47341</v>
      </c>
      <c r="P49" s="18">
        <v>45119</v>
      </c>
      <c r="Q49" s="18">
        <v>38912</v>
      </c>
      <c r="R49" s="18">
        <v>33513</v>
      </c>
      <c r="S49" s="18">
        <v>17927</v>
      </c>
      <c r="T49" s="18">
        <v>11061</v>
      </c>
      <c r="U49" s="18">
        <v>7803</v>
      </c>
    </row>
    <row r="50" spans="1:22">
      <c r="A50" s="79" t="s">
        <v>103</v>
      </c>
      <c r="B50" s="14" t="s">
        <v>3</v>
      </c>
      <c r="C50" s="14" t="s">
        <v>3</v>
      </c>
      <c r="D50" s="14" t="s">
        <v>3</v>
      </c>
      <c r="E50" s="14" t="s">
        <v>3</v>
      </c>
      <c r="F50" s="13" t="s">
        <v>3</v>
      </c>
      <c r="G50" s="13" t="s">
        <v>3</v>
      </c>
      <c r="H50" s="13" t="s">
        <v>3</v>
      </c>
      <c r="I50" s="13">
        <v>9948</v>
      </c>
      <c r="J50" s="17">
        <v>5791</v>
      </c>
      <c r="K50" s="17">
        <v>1953</v>
      </c>
      <c r="L50" s="18">
        <v>16395</v>
      </c>
      <c r="M50" s="18">
        <v>14033</v>
      </c>
      <c r="N50" s="18">
        <v>15086</v>
      </c>
      <c r="O50" s="18">
        <v>18917</v>
      </c>
      <c r="P50" s="18">
        <v>16712</v>
      </c>
      <c r="Q50" s="18">
        <v>13332</v>
      </c>
      <c r="R50" s="18">
        <v>11269</v>
      </c>
      <c r="S50" s="18">
        <v>8309</v>
      </c>
      <c r="T50" s="18">
        <v>5081</v>
      </c>
      <c r="U50" s="18">
        <v>2321</v>
      </c>
    </row>
    <row r="51" spans="1:22">
      <c r="A51" s="79" t="s">
        <v>105</v>
      </c>
      <c r="B51" s="14" t="s">
        <v>3</v>
      </c>
      <c r="C51" s="14" t="s">
        <v>3</v>
      </c>
      <c r="D51" s="14" t="s">
        <v>3</v>
      </c>
      <c r="E51" s="14" t="s">
        <v>3</v>
      </c>
      <c r="F51" s="13" t="s">
        <v>3</v>
      </c>
      <c r="G51" s="13" t="s">
        <v>3</v>
      </c>
      <c r="H51" s="13" t="s">
        <v>3</v>
      </c>
      <c r="I51" s="13">
        <v>11233</v>
      </c>
      <c r="J51" s="13">
        <v>6949</v>
      </c>
      <c r="K51" s="13">
        <v>4530</v>
      </c>
      <c r="L51" s="13">
        <v>5565</v>
      </c>
      <c r="M51" s="18">
        <v>4604</v>
      </c>
      <c r="N51" s="18">
        <v>3980</v>
      </c>
      <c r="O51" s="18">
        <v>2842</v>
      </c>
      <c r="P51" s="18">
        <v>2288</v>
      </c>
      <c r="Q51" s="74" t="s">
        <v>3</v>
      </c>
      <c r="R51" s="74" t="s">
        <v>3</v>
      </c>
      <c r="S51" s="74" t="s">
        <v>3</v>
      </c>
      <c r="T51" s="74" t="s">
        <v>3</v>
      </c>
      <c r="U51" s="74" t="s">
        <v>3</v>
      </c>
    </row>
    <row r="52" spans="1:22">
      <c r="A52" s="80" t="s">
        <v>112</v>
      </c>
      <c r="B52" s="13">
        <v>88844</v>
      </c>
      <c r="C52" s="13">
        <v>122472</v>
      </c>
      <c r="D52" s="13">
        <v>122929</v>
      </c>
      <c r="E52" s="14">
        <v>126121</v>
      </c>
      <c r="F52" s="13">
        <v>105532</v>
      </c>
      <c r="G52" s="13">
        <v>83859</v>
      </c>
      <c r="H52" s="13">
        <v>69586</v>
      </c>
      <c r="I52" s="13">
        <f>20153+11042</f>
        <v>31195</v>
      </c>
      <c r="J52" s="17">
        <v>15973</v>
      </c>
      <c r="K52" s="17">
        <v>8046</v>
      </c>
      <c r="L52" s="18"/>
      <c r="M52" s="18" t="s">
        <v>3</v>
      </c>
      <c r="N52" s="18" t="s">
        <v>3</v>
      </c>
      <c r="O52" s="18">
        <v>9466</v>
      </c>
      <c r="P52" s="18">
        <v>11033</v>
      </c>
      <c r="Q52" s="18">
        <v>12728</v>
      </c>
      <c r="R52" s="18">
        <v>12318</v>
      </c>
      <c r="S52" s="18">
        <v>8407</v>
      </c>
      <c r="T52" s="18">
        <v>7179</v>
      </c>
      <c r="U52" s="18">
        <v>6201</v>
      </c>
    </row>
    <row r="53" spans="1:22" s="16" customFormat="1">
      <c r="A53" s="12"/>
      <c r="B53" s="13"/>
      <c r="C53" s="13"/>
      <c r="D53" s="13"/>
      <c r="E53" s="14"/>
      <c r="F53" s="13"/>
      <c r="G53" s="13"/>
      <c r="H53" s="10"/>
      <c r="I53" s="10"/>
      <c r="J53" s="17"/>
      <c r="K53" s="17"/>
      <c r="L53" s="18"/>
      <c r="M53" s="18"/>
      <c r="N53" s="18"/>
      <c r="O53" s="18"/>
      <c r="P53" s="18"/>
      <c r="Q53" s="18"/>
      <c r="R53" s="18"/>
      <c r="S53" s="18"/>
      <c r="T53" s="18"/>
      <c r="U53" s="18"/>
    </row>
    <row r="54" spans="1:22">
      <c r="A54" s="9" t="s">
        <v>24</v>
      </c>
      <c r="B54" s="21">
        <f>SUM(B55:B61)</f>
        <v>159997</v>
      </c>
      <c r="C54" s="21">
        <f t="shared" ref="C54:T54" si="8">SUM(C55:C61)</f>
        <v>139005</v>
      </c>
      <c r="D54" s="21">
        <f t="shared" si="8"/>
        <v>155412</v>
      </c>
      <c r="E54" s="21">
        <f t="shared" si="8"/>
        <v>147545</v>
      </c>
      <c r="F54" s="21">
        <f t="shared" si="8"/>
        <v>149764</v>
      </c>
      <c r="G54" s="21">
        <f t="shared" si="8"/>
        <v>175879</v>
      </c>
      <c r="H54" s="21">
        <f t="shared" si="8"/>
        <v>175714</v>
      </c>
      <c r="I54" s="21">
        <f t="shared" si="8"/>
        <v>232548</v>
      </c>
      <c r="J54" s="21">
        <f t="shared" si="8"/>
        <v>184831</v>
      </c>
      <c r="K54" s="21">
        <f t="shared" si="8"/>
        <v>114553</v>
      </c>
      <c r="L54" s="21">
        <f t="shared" si="8"/>
        <v>179165</v>
      </c>
      <c r="M54" s="21">
        <f t="shared" si="8"/>
        <v>238237</v>
      </c>
      <c r="N54" s="21">
        <f t="shared" si="8"/>
        <v>305467</v>
      </c>
      <c r="O54" s="21">
        <f t="shared" si="8"/>
        <v>340309</v>
      </c>
      <c r="P54" s="21">
        <f t="shared" si="8"/>
        <v>374355</v>
      </c>
      <c r="Q54" s="21">
        <f t="shared" si="8"/>
        <v>387253</v>
      </c>
      <c r="R54" s="21">
        <f t="shared" si="8"/>
        <v>371854</v>
      </c>
      <c r="S54" s="21">
        <f t="shared" si="8"/>
        <v>395451</v>
      </c>
      <c r="T54" s="21">
        <f t="shared" si="8"/>
        <v>354425</v>
      </c>
      <c r="U54" s="21">
        <f t="shared" ref="U54" si="9">SUM(U55:U61)</f>
        <v>317235</v>
      </c>
      <c r="V54" s="21"/>
    </row>
    <row r="55" spans="1:22">
      <c r="A55" s="79" t="s">
        <v>25</v>
      </c>
      <c r="B55" s="13">
        <v>13765</v>
      </c>
      <c r="C55" s="13">
        <v>11568</v>
      </c>
      <c r="D55" s="13">
        <v>12845</v>
      </c>
      <c r="E55" s="14">
        <v>12282</v>
      </c>
      <c r="F55" s="13">
        <v>13149</v>
      </c>
      <c r="G55" s="13">
        <v>11328</v>
      </c>
      <c r="H55" s="13">
        <v>10979</v>
      </c>
      <c r="I55" s="13">
        <v>21293</v>
      </c>
      <c r="J55" s="17">
        <v>22345</v>
      </c>
      <c r="K55" s="17">
        <v>13771</v>
      </c>
      <c r="L55" s="18">
        <v>15493</v>
      </c>
      <c r="M55" s="18">
        <v>17701</v>
      </c>
      <c r="N55" s="18">
        <v>10047</v>
      </c>
      <c r="O55" s="18">
        <v>8362</v>
      </c>
      <c r="P55" s="18">
        <v>7727</v>
      </c>
      <c r="Q55" s="18">
        <v>10418</v>
      </c>
      <c r="R55" s="18">
        <v>855</v>
      </c>
      <c r="S55" s="15">
        <v>0</v>
      </c>
      <c r="T55" s="15">
        <v>0</v>
      </c>
      <c r="U55" s="15" t="s">
        <v>3</v>
      </c>
      <c r="V55" s="15"/>
    </row>
    <row r="56" spans="1:22">
      <c r="A56" s="79" t="s">
        <v>26</v>
      </c>
      <c r="B56" s="13">
        <v>56364</v>
      </c>
      <c r="C56" s="13">
        <v>41788</v>
      </c>
      <c r="D56" s="13">
        <v>43030</v>
      </c>
      <c r="E56" s="14">
        <v>45044</v>
      </c>
      <c r="F56" s="13">
        <f>21707+19961</f>
        <v>41668</v>
      </c>
      <c r="G56" s="13">
        <v>56159</v>
      </c>
      <c r="H56" s="13">
        <v>50633</v>
      </c>
      <c r="I56" s="13">
        <v>43919</v>
      </c>
      <c r="J56" s="17">
        <v>35035</v>
      </c>
      <c r="K56" s="17">
        <v>20982</v>
      </c>
      <c r="L56" s="18">
        <v>39002</v>
      </c>
      <c r="M56" s="18">
        <v>45742</v>
      </c>
      <c r="N56" s="18">
        <v>44756</v>
      </c>
      <c r="O56" s="18">
        <v>42907</v>
      </c>
      <c r="P56" s="18">
        <v>50631</v>
      </c>
      <c r="Q56" s="18">
        <v>50700</v>
      </c>
      <c r="R56" s="18">
        <v>39857</v>
      </c>
      <c r="S56" s="18">
        <v>52257</v>
      </c>
      <c r="T56" s="18">
        <v>40506</v>
      </c>
      <c r="U56" s="18">
        <v>2675</v>
      </c>
    </row>
    <row r="57" spans="1:22">
      <c r="A57" s="79" t="s">
        <v>123</v>
      </c>
      <c r="B57" s="15">
        <v>0</v>
      </c>
      <c r="C57" s="15">
        <v>0</v>
      </c>
      <c r="D57" s="15">
        <v>0</v>
      </c>
      <c r="E57" s="15">
        <v>0</v>
      </c>
      <c r="F57" s="15">
        <v>0</v>
      </c>
      <c r="G57" s="15">
        <v>0</v>
      </c>
      <c r="H57" s="15">
        <v>0</v>
      </c>
      <c r="I57" s="15">
        <v>0</v>
      </c>
      <c r="J57" s="15">
        <v>0</v>
      </c>
      <c r="K57" s="15">
        <v>0</v>
      </c>
      <c r="L57" s="15">
        <v>0</v>
      </c>
      <c r="M57" s="15">
        <v>0</v>
      </c>
      <c r="N57" s="15">
        <v>0</v>
      </c>
      <c r="O57" s="15">
        <v>0</v>
      </c>
      <c r="P57" s="15">
        <v>0</v>
      </c>
      <c r="Q57" s="18">
        <v>84910</v>
      </c>
      <c r="R57" s="18">
        <v>89004</v>
      </c>
      <c r="S57" s="18">
        <v>75516</v>
      </c>
      <c r="T57" s="18">
        <v>57006</v>
      </c>
      <c r="U57" s="18">
        <v>50456</v>
      </c>
    </row>
    <row r="58" spans="1:22">
      <c r="A58" s="79" t="s">
        <v>106</v>
      </c>
      <c r="B58" s="13"/>
      <c r="C58" s="18" t="s">
        <v>3</v>
      </c>
      <c r="D58" s="18" t="s">
        <v>3</v>
      </c>
      <c r="E58" s="18" t="s">
        <v>3</v>
      </c>
      <c r="F58" s="18" t="s">
        <v>3</v>
      </c>
      <c r="G58" s="18" t="s">
        <v>3</v>
      </c>
      <c r="H58" s="18" t="s">
        <v>3</v>
      </c>
      <c r="I58" s="18" t="s">
        <v>3</v>
      </c>
      <c r="J58" s="18" t="s">
        <v>3</v>
      </c>
      <c r="K58" s="18" t="s">
        <v>3</v>
      </c>
      <c r="L58" s="18" t="s">
        <v>3</v>
      </c>
      <c r="M58" s="18">
        <v>40212</v>
      </c>
      <c r="N58" s="18">
        <v>112331</v>
      </c>
      <c r="O58" s="18">
        <v>127302</v>
      </c>
      <c r="P58" s="18">
        <v>126707</v>
      </c>
      <c r="Q58" s="18">
        <v>87358</v>
      </c>
      <c r="R58" s="18">
        <v>96498</v>
      </c>
      <c r="S58" s="18">
        <v>84107</v>
      </c>
      <c r="T58" s="18">
        <v>57982</v>
      </c>
      <c r="U58" s="18">
        <v>75169</v>
      </c>
    </row>
    <row r="59" spans="1:22">
      <c r="A59" s="79" t="s">
        <v>27</v>
      </c>
      <c r="B59" s="13">
        <v>71391</v>
      </c>
      <c r="C59" s="13">
        <v>71859</v>
      </c>
      <c r="D59" s="13">
        <v>72040</v>
      </c>
      <c r="E59" s="14">
        <v>58915</v>
      </c>
      <c r="F59" s="13">
        <v>61215</v>
      </c>
      <c r="G59" s="13">
        <v>41340</v>
      </c>
      <c r="H59" s="13">
        <v>27686</v>
      </c>
      <c r="I59" s="13">
        <v>76258</v>
      </c>
      <c r="J59" s="17">
        <v>58037</v>
      </c>
      <c r="K59" s="17">
        <v>35362</v>
      </c>
      <c r="L59" s="18">
        <v>52668</v>
      </c>
      <c r="M59" s="18">
        <v>48753</v>
      </c>
      <c r="N59" s="18">
        <v>52993</v>
      </c>
      <c r="O59" s="18">
        <v>57618</v>
      </c>
      <c r="P59" s="18">
        <v>48049</v>
      </c>
      <c r="Q59" s="15">
        <v>0</v>
      </c>
      <c r="R59" s="15">
        <v>0</v>
      </c>
      <c r="S59" s="15">
        <v>0</v>
      </c>
      <c r="T59" s="15">
        <v>0</v>
      </c>
      <c r="U59" s="15">
        <v>0</v>
      </c>
    </row>
    <row r="60" spans="1:22">
      <c r="A60" s="79" t="s">
        <v>28</v>
      </c>
      <c r="B60" s="13">
        <v>18477</v>
      </c>
      <c r="C60" s="13">
        <f>13264+526</f>
        <v>13790</v>
      </c>
      <c r="D60" s="13">
        <v>27497</v>
      </c>
      <c r="E60" s="14">
        <v>31304</v>
      </c>
      <c r="F60" s="13">
        <v>33732</v>
      </c>
      <c r="G60" s="13">
        <v>67052</v>
      </c>
      <c r="H60" s="13">
        <v>86416</v>
      </c>
      <c r="I60" s="13">
        <v>91078</v>
      </c>
      <c r="J60" s="17">
        <v>69414</v>
      </c>
      <c r="K60" s="17">
        <v>44438</v>
      </c>
      <c r="L60" s="18">
        <v>72002</v>
      </c>
      <c r="M60" s="18">
        <v>85829</v>
      </c>
      <c r="N60" s="18">
        <v>85340</v>
      </c>
      <c r="O60" s="18">
        <v>104120</v>
      </c>
      <c r="P60" s="18">
        <v>141241</v>
      </c>
      <c r="Q60" s="18">
        <v>153867</v>
      </c>
      <c r="R60" s="18">
        <v>145640</v>
      </c>
      <c r="S60" s="18">
        <v>134726</v>
      </c>
      <c r="T60" s="18">
        <f>56672+81537</f>
        <v>138209</v>
      </c>
      <c r="U60" s="18">
        <v>131397</v>
      </c>
    </row>
    <row r="61" spans="1:22">
      <c r="A61" s="79" t="s">
        <v>125</v>
      </c>
      <c r="B61" s="13"/>
      <c r="C61" s="18" t="s">
        <v>3</v>
      </c>
      <c r="D61" s="18" t="s">
        <v>3</v>
      </c>
      <c r="E61" s="18" t="s">
        <v>3</v>
      </c>
      <c r="F61" s="18" t="s">
        <v>3</v>
      </c>
      <c r="G61" s="18" t="s">
        <v>3</v>
      </c>
      <c r="H61" s="18" t="s">
        <v>3</v>
      </c>
      <c r="I61" s="18" t="s">
        <v>3</v>
      </c>
      <c r="J61" s="18" t="s">
        <v>3</v>
      </c>
      <c r="K61" s="18" t="s">
        <v>3</v>
      </c>
      <c r="L61" s="18" t="s">
        <v>3</v>
      </c>
      <c r="M61" s="18"/>
      <c r="N61" s="18"/>
      <c r="O61" s="18"/>
      <c r="P61" s="18"/>
      <c r="Q61" s="18"/>
      <c r="R61" s="18"/>
      <c r="S61" s="18">
        <v>48845</v>
      </c>
      <c r="T61" s="18">
        <v>60722</v>
      </c>
      <c r="U61" s="18">
        <v>57538</v>
      </c>
    </row>
    <row r="62" spans="1:22" s="16" customFormat="1">
      <c r="A62" s="12"/>
      <c r="B62" s="13"/>
      <c r="C62" s="13"/>
      <c r="D62" s="13"/>
      <c r="E62" s="14"/>
      <c r="F62" s="13"/>
      <c r="G62" s="13"/>
      <c r="H62" s="10"/>
      <c r="I62" s="13"/>
      <c r="J62" s="17"/>
      <c r="K62" s="17"/>
      <c r="L62" s="18"/>
      <c r="M62" s="18"/>
      <c r="N62" s="18"/>
      <c r="O62" s="18"/>
      <c r="P62" s="18"/>
      <c r="Q62" s="18"/>
      <c r="R62" s="18"/>
      <c r="S62" s="18"/>
      <c r="T62" s="18"/>
      <c r="U62" s="18"/>
    </row>
    <row r="63" spans="1:22">
      <c r="A63" s="9" t="s">
        <v>29</v>
      </c>
      <c r="B63" s="10">
        <f>SUM(B64:B70)</f>
        <v>2861</v>
      </c>
      <c r="C63" s="10">
        <f t="shared" ref="C63:U63" si="10">SUM(C64:C70)</f>
        <v>2123</v>
      </c>
      <c r="D63" s="10">
        <f t="shared" si="10"/>
        <v>2526</v>
      </c>
      <c r="E63" s="10">
        <f t="shared" si="10"/>
        <v>1731</v>
      </c>
      <c r="F63" s="10">
        <f t="shared" si="10"/>
        <v>3212</v>
      </c>
      <c r="G63" s="10">
        <f t="shared" si="10"/>
        <v>5053</v>
      </c>
      <c r="H63" s="10">
        <f t="shared" si="10"/>
        <v>3062</v>
      </c>
      <c r="I63" s="10">
        <f t="shared" si="10"/>
        <v>2630</v>
      </c>
      <c r="J63" s="10">
        <f t="shared" si="10"/>
        <v>2106</v>
      </c>
      <c r="K63" s="10">
        <f t="shared" si="10"/>
        <v>1618</v>
      </c>
      <c r="L63" s="10">
        <f t="shared" si="10"/>
        <v>2613</v>
      </c>
      <c r="M63" s="10">
        <f t="shared" si="10"/>
        <v>1458</v>
      </c>
      <c r="N63" s="10">
        <f t="shared" si="10"/>
        <v>1043</v>
      </c>
      <c r="O63" s="10">
        <f t="shared" si="10"/>
        <v>1369</v>
      </c>
      <c r="P63" s="10">
        <f t="shared" si="10"/>
        <v>1492</v>
      </c>
      <c r="Q63" s="10">
        <f t="shared" si="10"/>
        <v>1665</v>
      </c>
      <c r="R63" s="10">
        <f t="shared" si="10"/>
        <v>1262</v>
      </c>
      <c r="S63" s="10">
        <f t="shared" si="10"/>
        <v>1436</v>
      </c>
      <c r="T63" s="10">
        <f t="shared" si="10"/>
        <v>1486</v>
      </c>
      <c r="U63" s="10">
        <f t="shared" si="10"/>
        <v>1381</v>
      </c>
    </row>
    <row r="64" spans="1:22">
      <c r="A64" s="79" t="s">
        <v>30</v>
      </c>
      <c r="B64" s="13">
        <v>340</v>
      </c>
      <c r="C64" s="13" t="s">
        <v>3</v>
      </c>
      <c r="D64" s="13" t="s">
        <v>3</v>
      </c>
      <c r="E64" s="14" t="s">
        <v>3</v>
      </c>
      <c r="F64" s="13" t="s">
        <v>3</v>
      </c>
      <c r="G64" s="13" t="s">
        <v>3</v>
      </c>
      <c r="H64" s="13" t="s">
        <v>3</v>
      </c>
      <c r="I64" s="13" t="s">
        <v>3</v>
      </c>
      <c r="J64" s="13" t="s">
        <v>3</v>
      </c>
      <c r="K64" s="13" t="s">
        <v>3</v>
      </c>
      <c r="L64" s="15" t="s">
        <v>3</v>
      </c>
      <c r="M64" s="15" t="s">
        <v>3</v>
      </c>
      <c r="N64" s="15" t="s">
        <v>3</v>
      </c>
      <c r="O64" s="15" t="s">
        <v>3</v>
      </c>
      <c r="P64" s="15" t="s">
        <v>3</v>
      </c>
      <c r="Q64" s="15" t="s">
        <v>3</v>
      </c>
      <c r="R64" s="15" t="s">
        <v>3</v>
      </c>
      <c r="S64" s="15" t="s">
        <v>3</v>
      </c>
      <c r="T64" s="15" t="s">
        <v>3</v>
      </c>
      <c r="U64" s="15" t="s">
        <v>3</v>
      </c>
    </row>
    <row r="65" spans="1:21">
      <c r="A65" s="79" t="s">
        <v>126</v>
      </c>
      <c r="B65" s="13" t="s">
        <v>3</v>
      </c>
      <c r="C65" s="13" t="s">
        <v>3</v>
      </c>
      <c r="D65" s="13" t="s">
        <v>3</v>
      </c>
      <c r="E65" s="14" t="s">
        <v>3</v>
      </c>
      <c r="F65" s="13" t="s">
        <v>3</v>
      </c>
      <c r="G65" s="13" t="s">
        <v>3</v>
      </c>
      <c r="H65" s="13" t="s">
        <v>3</v>
      </c>
      <c r="I65" s="13" t="s">
        <v>3</v>
      </c>
      <c r="J65" s="13" t="s">
        <v>3</v>
      </c>
      <c r="K65" s="13" t="s">
        <v>3</v>
      </c>
      <c r="L65" s="15" t="s">
        <v>3</v>
      </c>
      <c r="M65" s="15" t="s">
        <v>3</v>
      </c>
      <c r="N65" s="15" t="s">
        <v>3</v>
      </c>
      <c r="O65" s="15" t="s">
        <v>3</v>
      </c>
      <c r="P65" s="15" t="s">
        <v>3</v>
      </c>
      <c r="Q65" s="15" t="s">
        <v>3</v>
      </c>
      <c r="R65" s="15" t="s">
        <v>3</v>
      </c>
      <c r="S65" s="15">
        <v>69</v>
      </c>
      <c r="T65" s="15">
        <v>13</v>
      </c>
      <c r="U65" s="15">
        <v>4</v>
      </c>
    </row>
    <row r="66" spans="1:21">
      <c r="A66" s="79" t="s">
        <v>31</v>
      </c>
      <c r="B66" s="13">
        <v>1800</v>
      </c>
      <c r="C66" s="13">
        <v>1917</v>
      </c>
      <c r="D66" s="13">
        <v>2369</v>
      </c>
      <c r="E66" s="14">
        <v>1609</v>
      </c>
      <c r="F66" s="13">
        <v>2674</v>
      </c>
      <c r="G66" s="13">
        <v>4243</v>
      </c>
      <c r="H66" s="13">
        <v>1574</v>
      </c>
      <c r="I66" s="13">
        <v>1357</v>
      </c>
      <c r="J66" s="17">
        <v>1439</v>
      </c>
      <c r="K66" s="17">
        <v>802</v>
      </c>
      <c r="L66" s="18">
        <v>921</v>
      </c>
      <c r="M66" s="15">
        <v>592</v>
      </c>
      <c r="N66" s="15">
        <v>516</v>
      </c>
      <c r="O66" s="15">
        <v>417</v>
      </c>
      <c r="P66" s="15">
        <v>617</v>
      </c>
      <c r="Q66" s="15">
        <v>537</v>
      </c>
      <c r="R66" s="15">
        <v>409</v>
      </c>
      <c r="S66" s="15">
        <v>459</v>
      </c>
      <c r="T66" s="15">
        <v>596</v>
      </c>
      <c r="U66" s="15">
        <v>534</v>
      </c>
    </row>
    <row r="67" spans="1:21">
      <c r="A67" s="79" t="s">
        <v>32</v>
      </c>
      <c r="B67" s="13">
        <v>222</v>
      </c>
      <c r="C67" s="13">
        <v>101</v>
      </c>
      <c r="D67" s="13">
        <v>157</v>
      </c>
      <c r="E67" s="14">
        <v>119</v>
      </c>
      <c r="F67" s="13">
        <v>16</v>
      </c>
      <c r="G67" s="13" t="s">
        <v>3</v>
      </c>
      <c r="H67" s="13" t="s">
        <v>3</v>
      </c>
      <c r="I67" s="13" t="s">
        <v>3</v>
      </c>
      <c r="J67" s="13" t="s">
        <v>3</v>
      </c>
      <c r="K67" s="13" t="s">
        <v>3</v>
      </c>
      <c r="L67" s="15" t="s">
        <v>3</v>
      </c>
      <c r="M67" s="15" t="s">
        <v>3</v>
      </c>
      <c r="N67" s="15" t="s">
        <v>3</v>
      </c>
      <c r="O67" s="15" t="s">
        <v>3</v>
      </c>
      <c r="P67" s="15" t="s">
        <v>3</v>
      </c>
      <c r="Q67" s="15" t="s">
        <v>3</v>
      </c>
      <c r="R67" s="15" t="s">
        <v>3</v>
      </c>
      <c r="S67" s="15" t="s">
        <v>3</v>
      </c>
      <c r="T67" s="15" t="s">
        <v>3</v>
      </c>
      <c r="U67" s="15" t="s">
        <v>3</v>
      </c>
    </row>
    <row r="68" spans="1:21">
      <c r="A68" s="79" t="s">
        <v>33</v>
      </c>
      <c r="B68" s="13" t="s">
        <v>3</v>
      </c>
      <c r="C68" s="13" t="s">
        <v>3</v>
      </c>
      <c r="D68" s="13" t="s">
        <v>3</v>
      </c>
      <c r="E68" s="13" t="s">
        <v>3</v>
      </c>
      <c r="F68" s="13" t="s">
        <v>3</v>
      </c>
      <c r="G68" s="13" t="s">
        <v>3</v>
      </c>
      <c r="H68" s="13">
        <v>197</v>
      </c>
      <c r="I68" s="13">
        <v>179</v>
      </c>
      <c r="J68" s="17">
        <v>48</v>
      </c>
      <c r="K68" s="17">
        <v>28</v>
      </c>
      <c r="L68" s="18">
        <v>6</v>
      </c>
      <c r="M68" s="15" t="s">
        <v>3</v>
      </c>
      <c r="N68" s="15" t="s">
        <v>3</v>
      </c>
      <c r="O68" s="15" t="s">
        <v>3</v>
      </c>
      <c r="P68" s="15" t="s">
        <v>3</v>
      </c>
      <c r="Q68" s="15" t="s">
        <v>3</v>
      </c>
      <c r="R68" s="15" t="s">
        <v>3</v>
      </c>
      <c r="S68" s="15" t="s">
        <v>3</v>
      </c>
      <c r="T68" s="15" t="s">
        <v>3</v>
      </c>
      <c r="U68" s="15" t="s">
        <v>3</v>
      </c>
    </row>
    <row r="69" spans="1:21">
      <c r="A69" s="79" t="s">
        <v>35</v>
      </c>
      <c r="B69" s="13" t="s">
        <v>3</v>
      </c>
      <c r="C69" s="13" t="s">
        <v>3</v>
      </c>
      <c r="D69" s="14" t="s">
        <v>3</v>
      </c>
      <c r="E69" s="13" t="s">
        <v>3</v>
      </c>
      <c r="F69" s="13" t="s">
        <v>3</v>
      </c>
      <c r="G69" s="13" t="s">
        <v>3</v>
      </c>
      <c r="H69" s="13" t="s">
        <v>3</v>
      </c>
      <c r="I69" s="13" t="s">
        <v>3</v>
      </c>
      <c r="J69" s="13" t="s">
        <v>3</v>
      </c>
      <c r="K69" s="17">
        <v>378</v>
      </c>
      <c r="L69" s="18">
        <v>1172</v>
      </c>
      <c r="M69" s="15">
        <v>713</v>
      </c>
      <c r="N69" s="15">
        <v>480</v>
      </c>
      <c r="O69" s="15">
        <v>475</v>
      </c>
      <c r="P69" s="15">
        <v>251</v>
      </c>
      <c r="Q69" s="15">
        <v>404</v>
      </c>
      <c r="R69" s="15">
        <v>475</v>
      </c>
      <c r="S69" s="15">
        <v>435</v>
      </c>
      <c r="T69" s="15">
        <v>339</v>
      </c>
      <c r="U69" s="15">
        <v>393</v>
      </c>
    </row>
    <row r="70" spans="1:21">
      <c r="A70" s="79" t="s">
        <v>34</v>
      </c>
      <c r="B70" s="13">
        <v>499</v>
      </c>
      <c r="C70" s="13">
        <v>105</v>
      </c>
      <c r="D70" s="13" t="s">
        <v>3</v>
      </c>
      <c r="E70" s="14">
        <v>3</v>
      </c>
      <c r="F70" s="13">
        <v>522</v>
      </c>
      <c r="G70" s="13">
        <v>810</v>
      </c>
      <c r="H70" s="13">
        <v>1291</v>
      </c>
      <c r="I70" s="13">
        <v>1094</v>
      </c>
      <c r="J70" s="17">
        <v>619</v>
      </c>
      <c r="K70" s="17">
        <v>410</v>
      </c>
      <c r="L70" s="18">
        <v>514</v>
      </c>
      <c r="M70" s="15">
        <v>153</v>
      </c>
      <c r="N70" s="15">
        <v>47</v>
      </c>
      <c r="O70" s="15">
        <v>477</v>
      </c>
      <c r="P70" s="15">
        <v>624</v>
      </c>
      <c r="Q70" s="15">
        <v>724</v>
      </c>
      <c r="R70" s="15">
        <v>378</v>
      </c>
      <c r="S70" s="15">
        <v>473</v>
      </c>
      <c r="T70" s="15">
        <v>538</v>
      </c>
      <c r="U70" s="15">
        <v>450</v>
      </c>
    </row>
    <row r="71" spans="1:21" s="16" customFormat="1">
      <c r="A71" s="12"/>
      <c r="B71" s="13"/>
      <c r="C71" s="13"/>
      <c r="D71" s="13"/>
      <c r="E71" s="14"/>
      <c r="F71" s="13"/>
      <c r="G71" s="13"/>
      <c r="H71" s="10"/>
      <c r="I71" s="10"/>
      <c r="J71" s="17"/>
      <c r="K71" s="17"/>
      <c r="L71" s="18"/>
      <c r="M71" s="18"/>
      <c r="N71" s="18"/>
      <c r="O71" s="18"/>
      <c r="P71" s="18"/>
      <c r="Q71" s="18"/>
      <c r="R71" s="18"/>
      <c r="S71" s="18"/>
      <c r="T71" s="18"/>
      <c r="U71" s="18"/>
    </row>
    <row r="72" spans="1:21">
      <c r="A72" s="9" t="s">
        <v>36</v>
      </c>
      <c r="B72" s="10" t="s">
        <v>3</v>
      </c>
      <c r="C72" s="10" t="s">
        <v>3</v>
      </c>
      <c r="D72" s="10" t="s">
        <v>3</v>
      </c>
      <c r="E72" s="10" t="s">
        <v>3</v>
      </c>
      <c r="F72" s="10">
        <v>365</v>
      </c>
      <c r="G72" s="10">
        <v>652</v>
      </c>
      <c r="H72" s="10">
        <v>261</v>
      </c>
      <c r="I72" s="10">
        <v>283</v>
      </c>
      <c r="J72" s="20">
        <v>382</v>
      </c>
      <c r="K72" s="20">
        <v>101</v>
      </c>
      <c r="L72" s="75" t="s">
        <v>3</v>
      </c>
      <c r="M72" s="75" t="s">
        <v>3</v>
      </c>
      <c r="N72" s="21">
        <v>1553</v>
      </c>
      <c r="O72" s="21">
        <v>1406</v>
      </c>
      <c r="P72" s="21">
        <v>1751</v>
      </c>
      <c r="Q72" s="21">
        <v>1438</v>
      </c>
      <c r="R72" s="21">
        <v>3198</v>
      </c>
      <c r="S72" s="21">
        <v>3297</v>
      </c>
      <c r="T72" s="21">
        <v>4751</v>
      </c>
      <c r="U72" s="21">
        <v>4635</v>
      </c>
    </row>
    <row r="73" spans="1:21" s="16" customFormat="1">
      <c r="A73" s="12"/>
      <c r="B73" s="13"/>
      <c r="C73" s="13"/>
      <c r="D73" s="13"/>
      <c r="E73" s="14"/>
      <c r="F73" s="13"/>
      <c r="G73" s="13"/>
      <c r="H73" s="10"/>
      <c r="I73" s="10"/>
      <c r="J73" s="17"/>
      <c r="K73" s="17"/>
      <c r="L73" s="18"/>
      <c r="M73" s="18"/>
      <c r="N73" s="18"/>
      <c r="O73" s="18"/>
      <c r="P73" s="18"/>
      <c r="Q73" s="18"/>
      <c r="R73" s="18"/>
      <c r="S73" s="18"/>
      <c r="T73" s="18"/>
      <c r="U73" s="18"/>
    </row>
    <row r="74" spans="1:21">
      <c r="A74" s="9" t="s">
        <v>37</v>
      </c>
      <c r="B74" s="10">
        <f>SUM(B75:B82)</f>
        <v>327701</v>
      </c>
      <c r="C74" s="10">
        <f t="shared" ref="C74:T74" si="11">SUM(C75:C82)</f>
        <v>296480</v>
      </c>
      <c r="D74" s="10">
        <f t="shared" si="11"/>
        <v>297333</v>
      </c>
      <c r="E74" s="10">
        <f t="shared" si="11"/>
        <v>331924</v>
      </c>
      <c r="F74" s="10">
        <f t="shared" si="11"/>
        <v>319652</v>
      </c>
      <c r="G74" s="10">
        <f t="shared" si="11"/>
        <v>315297</v>
      </c>
      <c r="H74" s="10">
        <f t="shared" si="11"/>
        <v>301211</v>
      </c>
      <c r="I74" s="10">
        <f t="shared" si="11"/>
        <v>353718</v>
      </c>
      <c r="J74" s="10">
        <f t="shared" si="11"/>
        <v>386555</v>
      </c>
      <c r="K74" s="10">
        <f t="shared" si="11"/>
        <v>338139</v>
      </c>
      <c r="L74" s="10">
        <f t="shared" si="11"/>
        <v>423262</v>
      </c>
      <c r="M74" s="10">
        <f t="shared" si="11"/>
        <v>480485</v>
      </c>
      <c r="N74" s="10">
        <f t="shared" si="11"/>
        <v>510572</v>
      </c>
      <c r="O74" s="10">
        <f t="shared" si="11"/>
        <v>501756</v>
      </c>
      <c r="P74" s="10">
        <f t="shared" si="11"/>
        <v>500238</v>
      </c>
      <c r="Q74" s="10">
        <f t="shared" si="11"/>
        <v>476589</v>
      </c>
      <c r="R74" s="10">
        <f t="shared" si="11"/>
        <v>507444</v>
      </c>
      <c r="S74" s="10">
        <f t="shared" si="11"/>
        <v>495206</v>
      </c>
      <c r="T74" s="10">
        <f t="shared" si="11"/>
        <v>442254</v>
      </c>
      <c r="U74" s="10">
        <f t="shared" ref="U74" si="12">SUM(U75:U82)</f>
        <v>346535</v>
      </c>
    </row>
    <row r="75" spans="1:21">
      <c r="A75" s="79" t="s">
        <v>38</v>
      </c>
      <c r="B75" s="13">
        <v>115336</v>
      </c>
      <c r="C75" s="13">
        <v>121797</v>
      </c>
      <c r="D75" s="13">
        <v>97005</v>
      </c>
      <c r="E75" s="14">
        <v>86491</v>
      </c>
      <c r="F75" s="13">
        <v>93355</v>
      </c>
      <c r="G75" s="13">
        <v>97562</v>
      </c>
      <c r="H75" s="13">
        <v>30788</v>
      </c>
      <c r="I75" s="13" t="s">
        <v>3</v>
      </c>
      <c r="J75" s="13" t="s">
        <v>3</v>
      </c>
      <c r="K75" s="13" t="s">
        <v>3</v>
      </c>
      <c r="L75" s="15" t="s">
        <v>3</v>
      </c>
      <c r="M75" s="15" t="s">
        <v>3</v>
      </c>
      <c r="N75" s="15" t="s">
        <v>3</v>
      </c>
      <c r="O75" s="15">
        <v>0</v>
      </c>
      <c r="P75" s="15">
        <v>0</v>
      </c>
      <c r="Q75" s="15">
        <v>0</v>
      </c>
      <c r="R75" s="15">
        <v>0</v>
      </c>
      <c r="S75" s="15">
        <v>0</v>
      </c>
      <c r="T75" s="15">
        <v>0</v>
      </c>
      <c r="U75" s="15">
        <v>0</v>
      </c>
    </row>
    <row r="76" spans="1:21">
      <c r="A76" s="79" t="s">
        <v>124</v>
      </c>
      <c r="B76" s="13"/>
      <c r="C76" s="13"/>
      <c r="D76" s="13"/>
      <c r="E76" s="14"/>
      <c r="F76" s="13"/>
      <c r="G76" s="13"/>
      <c r="H76" s="13"/>
      <c r="I76" s="13"/>
      <c r="J76" s="13"/>
      <c r="K76" s="13"/>
      <c r="L76" s="15"/>
      <c r="M76" s="15"/>
      <c r="N76" s="15"/>
      <c r="O76" s="15"/>
      <c r="P76" s="15"/>
      <c r="Q76" s="15">
        <v>1745</v>
      </c>
      <c r="R76" s="15">
        <v>32561</v>
      </c>
      <c r="S76" s="15">
        <v>26898</v>
      </c>
      <c r="T76" s="15">
        <v>12422</v>
      </c>
      <c r="U76" s="15">
        <v>2341</v>
      </c>
    </row>
    <row r="77" spans="1:21">
      <c r="A77" s="79" t="s">
        <v>39</v>
      </c>
      <c r="B77" s="13" t="s">
        <v>3</v>
      </c>
      <c r="C77" s="13" t="s">
        <v>3</v>
      </c>
      <c r="D77" s="13" t="s">
        <v>3</v>
      </c>
      <c r="E77" s="13" t="s">
        <v>3</v>
      </c>
      <c r="F77" s="13" t="s">
        <v>3</v>
      </c>
      <c r="G77" s="13" t="s">
        <v>3</v>
      </c>
      <c r="H77" s="13" t="s">
        <v>3</v>
      </c>
      <c r="I77" s="13" t="s">
        <v>3</v>
      </c>
      <c r="J77" s="13" t="s">
        <v>3</v>
      </c>
      <c r="K77" s="13" t="s">
        <v>3</v>
      </c>
      <c r="L77" s="15">
        <v>44622</v>
      </c>
      <c r="M77" s="15">
        <v>132606</v>
      </c>
      <c r="N77" s="15">
        <v>154759</v>
      </c>
      <c r="O77" s="15">
        <v>147954</v>
      </c>
      <c r="P77" s="15">
        <v>132646</v>
      </c>
      <c r="Q77" s="15">
        <v>119065</v>
      </c>
      <c r="R77" s="15">
        <v>109968</v>
      </c>
      <c r="S77" s="15">
        <v>104770</v>
      </c>
      <c r="T77" s="15">
        <v>79101</v>
      </c>
      <c r="U77" s="15">
        <v>43431</v>
      </c>
    </row>
    <row r="78" spans="1:21">
      <c r="A78" s="79" t="s">
        <v>107</v>
      </c>
      <c r="B78" s="13"/>
      <c r="C78" s="13"/>
      <c r="D78" s="13"/>
      <c r="E78" s="13"/>
      <c r="F78" s="13"/>
      <c r="G78" s="13"/>
      <c r="H78" s="13"/>
      <c r="I78" s="13" t="s">
        <v>3</v>
      </c>
      <c r="J78" s="13" t="s">
        <v>3</v>
      </c>
      <c r="K78" s="13" t="s">
        <v>3</v>
      </c>
      <c r="L78" s="13" t="s">
        <v>3</v>
      </c>
      <c r="M78" s="13" t="s">
        <v>3</v>
      </c>
      <c r="N78" s="15">
        <v>92</v>
      </c>
      <c r="O78" s="15">
        <v>8424</v>
      </c>
      <c r="P78" s="15">
        <v>17339</v>
      </c>
      <c r="Q78" s="15">
        <v>14840</v>
      </c>
      <c r="R78" s="15">
        <v>17489</v>
      </c>
      <c r="S78" s="15">
        <v>16767</v>
      </c>
      <c r="T78" s="15">
        <v>46989</v>
      </c>
      <c r="U78" s="15">
        <v>42912</v>
      </c>
    </row>
    <row r="79" spans="1:21">
      <c r="A79" s="79" t="s">
        <v>40</v>
      </c>
      <c r="B79" s="13">
        <v>122560</v>
      </c>
      <c r="C79" s="13">
        <v>116653</v>
      </c>
      <c r="D79" s="13">
        <v>103197</v>
      </c>
      <c r="E79" s="14">
        <v>190690</v>
      </c>
      <c r="F79" s="13">
        <v>172794</v>
      </c>
      <c r="G79" s="13">
        <f>68062+94992+5904</f>
        <v>168958</v>
      </c>
      <c r="H79" s="13">
        <f>113142+16716</f>
        <v>129858</v>
      </c>
      <c r="I79" s="13">
        <f>60793+22124+4693+923</f>
        <v>88533</v>
      </c>
      <c r="J79" s="17">
        <f>160+80586+3001</f>
        <v>83747</v>
      </c>
      <c r="K79" s="17">
        <v>88429</v>
      </c>
      <c r="L79" s="18">
        <v>54580</v>
      </c>
      <c r="M79" s="13" t="s">
        <v>3</v>
      </c>
      <c r="N79" s="15" t="s">
        <v>3</v>
      </c>
      <c r="O79" s="15" t="s">
        <v>3</v>
      </c>
      <c r="P79" s="15" t="s">
        <v>3</v>
      </c>
      <c r="Q79" s="15" t="s">
        <v>3</v>
      </c>
      <c r="R79" s="15" t="s">
        <v>3</v>
      </c>
      <c r="S79" s="15" t="s">
        <v>3</v>
      </c>
      <c r="T79" s="15" t="s">
        <v>3</v>
      </c>
      <c r="U79" s="15" t="s">
        <v>3</v>
      </c>
    </row>
    <row r="80" spans="1:21">
      <c r="A80" s="79" t="s">
        <v>41</v>
      </c>
      <c r="B80" s="13" t="s">
        <v>3</v>
      </c>
      <c r="C80" s="13" t="s">
        <v>3</v>
      </c>
      <c r="D80" s="13" t="s">
        <v>3</v>
      </c>
      <c r="E80" s="13" t="s">
        <v>3</v>
      </c>
      <c r="F80" s="13" t="s">
        <v>3</v>
      </c>
      <c r="G80" s="13">
        <v>231</v>
      </c>
      <c r="H80" s="13">
        <v>106903</v>
      </c>
      <c r="I80" s="13">
        <v>92678</v>
      </c>
      <c r="J80" s="17">
        <v>77819</v>
      </c>
      <c r="K80" s="17">
        <v>50869</v>
      </c>
      <c r="L80" s="18">
        <v>52872</v>
      </c>
      <c r="M80" s="15">
        <v>46602</v>
      </c>
      <c r="N80" s="15">
        <v>44884</v>
      </c>
      <c r="O80" s="15">
        <v>58901</v>
      </c>
      <c r="P80" s="15">
        <v>65143</v>
      </c>
      <c r="Q80" s="15">
        <v>41992</v>
      </c>
      <c r="R80" s="15">
        <v>37533</v>
      </c>
      <c r="S80" s="15" t="s">
        <v>3</v>
      </c>
      <c r="T80" s="15" t="s">
        <v>3</v>
      </c>
      <c r="U80" s="15" t="s">
        <v>3</v>
      </c>
    </row>
    <row r="81" spans="1:21">
      <c r="A81" s="79" t="s">
        <v>42</v>
      </c>
      <c r="B81" s="13">
        <v>89805</v>
      </c>
      <c r="C81" s="13">
        <f>57431+599</f>
        <v>58030</v>
      </c>
      <c r="D81" s="13">
        <v>97131</v>
      </c>
      <c r="E81" s="14">
        <v>54743</v>
      </c>
      <c r="F81" s="13">
        <f>22510+30993</f>
        <v>53503</v>
      </c>
      <c r="G81" s="13">
        <v>48546</v>
      </c>
      <c r="H81" s="13">
        <v>29863</v>
      </c>
      <c r="I81" s="13">
        <v>8316</v>
      </c>
      <c r="J81" s="13" t="s">
        <v>3</v>
      </c>
      <c r="K81" s="13" t="s">
        <v>3</v>
      </c>
      <c r="L81" s="15" t="s">
        <v>3</v>
      </c>
      <c r="M81" s="15" t="s">
        <v>3</v>
      </c>
      <c r="N81" s="15" t="s">
        <v>3</v>
      </c>
      <c r="O81" s="15" t="s">
        <v>3</v>
      </c>
      <c r="P81" s="15" t="s">
        <v>3</v>
      </c>
      <c r="Q81" s="15" t="s">
        <v>3</v>
      </c>
      <c r="R81" s="15" t="s">
        <v>3</v>
      </c>
      <c r="S81" s="15" t="s">
        <v>3</v>
      </c>
      <c r="T81" s="15" t="s">
        <v>3</v>
      </c>
      <c r="U81" s="15" t="s">
        <v>3</v>
      </c>
    </row>
    <row r="82" spans="1:21">
      <c r="A82" s="79" t="s">
        <v>43</v>
      </c>
      <c r="B82" s="13" t="s">
        <v>3</v>
      </c>
      <c r="C82" s="13" t="s">
        <v>3</v>
      </c>
      <c r="D82" s="13" t="s">
        <v>3</v>
      </c>
      <c r="E82" s="13" t="s">
        <v>3</v>
      </c>
      <c r="F82" s="13" t="s">
        <v>3</v>
      </c>
      <c r="G82" s="13" t="s">
        <v>3</v>
      </c>
      <c r="H82" s="13">
        <v>3799</v>
      </c>
      <c r="I82" s="13">
        <v>164191</v>
      </c>
      <c r="J82" s="17">
        <v>224989</v>
      </c>
      <c r="K82" s="17">
        <v>198841</v>
      </c>
      <c r="L82" s="18">
        <v>271188</v>
      </c>
      <c r="M82" s="15">
        <v>301277</v>
      </c>
      <c r="N82" s="15">
        <v>310837</v>
      </c>
      <c r="O82" s="15">
        <v>286477</v>
      </c>
      <c r="P82" s="15">
        <v>285110</v>
      </c>
      <c r="Q82" s="15">
        <v>298947</v>
      </c>
      <c r="R82" s="15">
        <v>309893</v>
      </c>
      <c r="S82" s="15">
        <v>346771</v>
      </c>
      <c r="T82" s="15">
        <v>303742</v>
      </c>
      <c r="U82" s="15">
        <v>257851</v>
      </c>
    </row>
    <row r="83" spans="1:21" s="16" customFormat="1">
      <c r="A83" s="12"/>
      <c r="B83" s="13"/>
      <c r="C83" s="13"/>
      <c r="D83" s="13"/>
      <c r="E83" s="14"/>
      <c r="F83" s="13"/>
      <c r="G83" s="13"/>
      <c r="H83" s="10"/>
      <c r="I83" s="10"/>
      <c r="J83" s="17"/>
      <c r="K83" s="17"/>
      <c r="L83" s="18"/>
      <c r="M83" s="18"/>
      <c r="N83" s="18"/>
      <c r="O83" s="18"/>
      <c r="P83" s="18"/>
      <c r="Q83" s="18"/>
      <c r="R83" s="18"/>
      <c r="S83" s="18"/>
      <c r="T83" s="18"/>
      <c r="U83" s="18"/>
    </row>
    <row r="84" spans="1:21">
      <c r="A84" s="9" t="s">
        <v>44</v>
      </c>
      <c r="B84" s="10">
        <f t="shared" ref="B84:H84" si="13">SUM(B85:B85)</f>
        <v>186074</v>
      </c>
      <c r="C84" s="10">
        <f t="shared" si="13"/>
        <v>186102</v>
      </c>
      <c r="D84" s="10">
        <f t="shared" si="13"/>
        <v>197679</v>
      </c>
      <c r="E84" s="10">
        <f t="shared" si="13"/>
        <v>207237</v>
      </c>
      <c r="F84" s="10">
        <f t="shared" si="13"/>
        <v>173091</v>
      </c>
      <c r="G84" s="10">
        <f t="shared" si="13"/>
        <v>126521</v>
      </c>
      <c r="H84" s="10">
        <f t="shared" si="13"/>
        <v>75401</v>
      </c>
      <c r="I84" s="10" t="s">
        <v>3</v>
      </c>
      <c r="J84" s="10" t="s">
        <v>3</v>
      </c>
      <c r="K84" s="10" t="s">
        <v>3</v>
      </c>
      <c r="L84" s="11" t="s">
        <v>3</v>
      </c>
      <c r="M84" s="11" t="s">
        <v>3</v>
      </c>
      <c r="N84" s="11" t="s">
        <v>3</v>
      </c>
      <c r="O84" s="11" t="s">
        <v>3</v>
      </c>
      <c r="P84" s="11" t="s">
        <v>3</v>
      </c>
      <c r="Q84" s="11" t="s">
        <v>3</v>
      </c>
      <c r="R84" s="11" t="s">
        <v>3</v>
      </c>
      <c r="S84" s="11" t="s">
        <v>3</v>
      </c>
      <c r="T84" s="11" t="s">
        <v>3</v>
      </c>
      <c r="U84" s="11" t="s">
        <v>3</v>
      </c>
    </row>
    <row r="85" spans="1:21">
      <c r="A85" s="79">
        <v>206</v>
      </c>
      <c r="B85" s="13">
        <v>186074</v>
      </c>
      <c r="C85" s="13">
        <v>186102</v>
      </c>
      <c r="D85" s="13">
        <v>197679</v>
      </c>
      <c r="E85" s="14">
        <v>207237</v>
      </c>
      <c r="F85" s="13">
        <v>173091</v>
      </c>
      <c r="G85" s="13">
        <v>126521</v>
      </c>
      <c r="H85" s="13">
        <v>75401</v>
      </c>
      <c r="I85" s="13" t="s">
        <v>3</v>
      </c>
      <c r="J85" s="13" t="s">
        <v>3</v>
      </c>
      <c r="K85" s="13" t="s">
        <v>3</v>
      </c>
      <c r="L85" s="15" t="s">
        <v>3</v>
      </c>
      <c r="M85" s="15" t="s">
        <v>3</v>
      </c>
      <c r="N85" s="15" t="s">
        <v>3</v>
      </c>
      <c r="O85" s="15" t="s">
        <v>3</v>
      </c>
      <c r="P85" s="15" t="s">
        <v>3</v>
      </c>
      <c r="Q85" s="15" t="s">
        <v>3</v>
      </c>
      <c r="R85" s="15" t="s">
        <v>3</v>
      </c>
      <c r="S85" s="15" t="s">
        <v>3</v>
      </c>
      <c r="T85" s="15" t="s">
        <v>3</v>
      </c>
      <c r="U85" s="15" t="s">
        <v>3</v>
      </c>
    </row>
    <row r="86" spans="1:21" s="16" customFormat="1">
      <c r="A86" s="12"/>
      <c r="B86" s="13"/>
      <c r="C86" s="13"/>
      <c r="D86" s="13"/>
      <c r="E86" s="14"/>
      <c r="F86" s="13"/>
      <c r="G86" s="13"/>
      <c r="H86" s="10"/>
      <c r="I86" s="10"/>
      <c r="J86" s="17"/>
      <c r="K86" s="17"/>
      <c r="L86" s="18"/>
      <c r="M86" s="18"/>
      <c r="N86" s="18"/>
      <c r="O86" s="18"/>
      <c r="P86" s="18"/>
      <c r="Q86" s="18"/>
      <c r="R86" s="18"/>
      <c r="S86" s="18"/>
      <c r="T86" s="18"/>
      <c r="U86" s="18"/>
    </row>
    <row r="87" spans="1:21">
      <c r="A87" s="9" t="s">
        <v>45</v>
      </c>
      <c r="B87" s="19">
        <v>470</v>
      </c>
      <c r="C87" s="76">
        <v>352</v>
      </c>
      <c r="D87" s="76">
        <v>147</v>
      </c>
      <c r="E87" s="76">
        <v>502</v>
      </c>
      <c r="F87" s="76">
        <v>875</v>
      </c>
      <c r="G87" s="76">
        <v>692</v>
      </c>
      <c r="H87" s="76">
        <v>831</v>
      </c>
      <c r="I87" s="76">
        <v>1009</v>
      </c>
      <c r="J87" s="76">
        <v>1388</v>
      </c>
      <c r="K87" s="76">
        <v>870</v>
      </c>
      <c r="L87" s="77">
        <v>3215</v>
      </c>
      <c r="M87" s="77">
        <v>3685</v>
      </c>
      <c r="N87" s="77">
        <v>3234</v>
      </c>
      <c r="O87" s="77">
        <v>3265</v>
      </c>
      <c r="P87" s="77">
        <v>4381</v>
      </c>
      <c r="Q87" s="77">
        <v>3769</v>
      </c>
      <c r="R87" s="77">
        <v>4068</v>
      </c>
      <c r="S87" s="77">
        <v>3133</v>
      </c>
      <c r="T87" s="77">
        <v>4239</v>
      </c>
      <c r="U87" s="77">
        <v>5380</v>
      </c>
    </row>
    <row r="88" spans="1:21" s="16" customFormat="1">
      <c r="A88" s="23"/>
      <c r="B88" s="13"/>
      <c r="C88" s="13"/>
      <c r="D88" s="13"/>
      <c r="E88" s="14"/>
      <c r="F88" s="13"/>
      <c r="G88" s="13"/>
      <c r="H88" s="10"/>
      <c r="I88" s="10"/>
      <c r="J88" s="17"/>
      <c r="K88" s="17"/>
      <c r="L88" s="18"/>
      <c r="M88" s="18"/>
      <c r="N88" s="18"/>
      <c r="O88" s="18"/>
      <c r="P88" s="18"/>
      <c r="Q88" s="18"/>
      <c r="R88" s="18"/>
      <c r="S88" s="18"/>
      <c r="T88" s="18"/>
      <c r="U88" s="18"/>
    </row>
    <row r="89" spans="1:21">
      <c r="A89" s="9" t="s">
        <v>46</v>
      </c>
      <c r="B89" s="10">
        <f>SUM(B91:B100)</f>
        <v>167660</v>
      </c>
      <c r="C89" s="10">
        <f t="shared" ref="C89:G89" si="14">SUM(C91:C100)</f>
        <v>163144</v>
      </c>
      <c r="D89" s="10">
        <f t="shared" si="14"/>
        <v>147037</v>
      </c>
      <c r="E89" s="10">
        <f t="shared" si="14"/>
        <v>132789</v>
      </c>
      <c r="F89" s="10">
        <f t="shared" si="14"/>
        <v>106088</v>
      </c>
      <c r="G89" s="10">
        <f t="shared" si="14"/>
        <v>29104</v>
      </c>
      <c r="H89" s="10">
        <f t="shared" ref="H89:L89" si="15">SUM(H90:H100)</f>
        <v>0</v>
      </c>
      <c r="I89" s="10">
        <f t="shared" si="15"/>
        <v>0</v>
      </c>
      <c r="J89" s="10">
        <f t="shared" si="15"/>
        <v>0</v>
      </c>
      <c r="K89" s="10">
        <f t="shared" si="15"/>
        <v>0</v>
      </c>
      <c r="L89" s="11">
        <f t="shared" si="15"/>
        <v>0</v>
      </c>
      <c r="M89" s="11">
        <f t="shared" ref="M89:S89" si="16">SUM(M90:M100)</f>
        <v>0</v>
      </c>
      <c r="N89" s="11">
        <f t="shared" si="16"/>
        <v>0</v>
      </c>
      <c r="O89" s="11">
        <f t="shared" si="16"/>
        <v>0</v>
      </c>
      <c r="P89" s="11">
        <f t="shared" si="16"/>
        <v>0</v>
      </c>
      <c r="Q89" s="11">
        <f t="shared" si="16"/>
        <v>0</v>
      </c>
      <c r="R89" s="11">
        <f t="shared" si="16"/>
        <v>0</v>
      </c>
      <c r="S89" s="11">
        <f t="shared" si="16"/>
        <v>0</v>
      </c>
      <c r="T89" s="11">
        <f>SUM(T90:T100)</f>
        <v>0</v>
      </c>
      <c r="U89" s="11">
        <f>SUM(U90:U100)</f>
        <v>0</v>
      </c>
    </row>
    <row r="90" spans="1:21">
      <c r="A90" s="79" t="s">
        <v>47</v>
      </c>
      <c r="B90" s="13">
        <v>7225</v>
      </c>
      <c r="C90" s="13" t="s">
        <v>3</v>
      </c>
      <c r="D90" s="13" t="s">
        <v>3</v>
      </c>
      <c r="E90" s="14" t="s">
        <v>3</v>
      </c>
      <c r="F90" s="13" t="s">
        <v>3</v>
      </c>
      <c r="G90" s="13" t="s">
        <v>3</v>
      </c>
      <c r="H90" s="13" t="s">
        <v>3</v>
      </c>
      <c r="I90" s="13" t="s">
        <v>3</v>
      </c>
      <c r="J90" s="13" t="s">
        <v>3</v>
      </c>
      <c r="K90" s="13" t="s">
        <v>3</v>
      </c>
      <c r="L90" s="15" t="s">
        <v>3</v>
      </c>
      <c r="M90" s="15" t="s">
        <v>3</v>
      </c>
      <c r="N90" s="15" t="s">
        <v>3</v>
      </c>
      <c r="O90" s="15" t="s">
        <v>3</v>
      </c>
      <c r="P90" s="15" t="s">
        <v>3</v>
      </c>
      <c r="Q90" s="15" t="s">
        <v>3</v>
      </c>
      <c r="R90" s="15" t="s">
        <v>3</v>
      </c>
      <c r="S90" s="15" t="s">
        <v>3</v>
      </c>
      <c r="T90" s="15" t="s">
        <v>3</v>
      </c>
      <c r="U90" s="15" t="s">
        <v>3</v>
      </c>
    </row>
    <row r="91" spans="1:21">
      <c r="A91" s="79" t="s">
        <v>56</v>
      </c>
      <c r="B91" s="13">
        <f>7+9607</f>
        <v>9614</v>
      </c>
      <c r="C91" s="13">
        <v>10740</v>
      </c>
      <c r="D91" s="13">
        <v>14027</v>
      </c>
      <c r="E91" s="14">
        <v>14080</v>
      </c>
      <c r="F91" s="13">
        <v>10936</v>
      </c>
      <c r="G91" s="13">
        <v>2431</v>
      </c>
      <c r="H91" s="13" t="s">
        <v>3</v>
      </c>
      <c r="I91" s="13" t="s">
        <v>3</v>
      </c>
      <c r="J91" s="13" t="s">
        <v>3</v>
      </c>
      <c r="K91" s="13" t="s">
        <v>3</v>
      </c>
      <c r="L91" s="15" t="s">
        <v>3</v>
      </c>
      <c r="M91" s="15" t="s">
        <v>3</v>
      </c>
      <c r="N91" s="15" t="s">
        <v>3</v>
      </c>
      <c r="O91" s="15" t="s">
        <v>3</v>
      </c>
      <c r="P91" s="15" t="s">
        <v>3</v>
      </c>
      <c r="Q91" s="15" t="s">
        <v>3</v>
      </c>
      <c r="R91" s="15" t="s">
        <v>3</v>
      </c>
      <c r="S91" s="15" t="s">
        <v>3</v>
      </c>
      <c r="T91" s="15" t="s">
        <v>3</v>
      </c>
      <c r="U91" s="15" t="s">
        <v>3</v>
      </c>
    </row>
    <row r="92" spans="1:21">
      <c r="A92" s="79" t="s">
        <v>53</v>
      </c>
      <c r="B92" s="13" t="s">
        <v>3</v>
      </c>
      <c r="C92" s="13">
        <v>8785</v>
      </c>
      <c r="D92" s="13">
        <v>22593</v>
      </c>
      <c r="E92" s="14">
        <v>22721</v>
      </c>
      <c r="F92" s="13">
        <v>19614</v>
      </c>
      <c r="G92" s="13">
        <v>7851</v>
      </c>
      <c r="H92" s="13" t="s">
        <v>3</v>
      </c>
      <c r="I92" s="13" t="s">
        <v>3</v>
      </c>
      <c r="J92" s="13" t="s">
        <v>3</v>
      </c>
      <c r="K92" s="13" t="s">
        <v>3</v>
      </c>
      <c r="L92" s="15" t="s">
        <v>3</v>
      </c>
      <c r="M92" s="15" t="s">
        <v>3</v>
      </c>
      <c r="N92" s="15" t="s">
        <v>3</v>
      </c>
      <c r="O92" s="15" t="s">
        <v>3</v>
      </c>
      <c r="P92" s="15" t="s">
        <v>3</v>
      </c>
      <c r="Q92" s="15" t="s">
        <v>3</v>
      </c>
      <c r="R92" s="15" t="s">
        <v>3</v>
      </c>
      <c r="S92" s="15" t="s">
        <v>3</v>
      </c>
      <c r="T92" s="15" t="s">
        <v>3</v>
      </c>
      <c r="U92" s="15" t="s">
        <v>3</v>
      </c>
    </row>
    <row r="93" spans="1:21">
      <c r="A93" s="79" t="s">
        <v>54</v>
      </c>
      <c r="B93" s="13" t="s">
        <v>3</v>
      </c>
      <c r="C93" s="13">
        <v>5916</v>
      </c>
      <c r="D93" s="13">
        <v>6857</v>
      </c>
      <c r="E93" s="14">
        <v>6444</v>
      </c>
      <c r="F93" s="13">
        <v>5766</v>
      </c>
      <c r="G93" s="13">
        <v>2128</v>
      </c>
      <c r="H93" s="13" t="s">
        <v>3</v>
      </c>
      <c r="I93" s="13" t="s">
        <v>3</v>
      </c>
      <c r="J93" s="13" t="s">
        <v>3</v>
      </c>
      <c r="K93" s="13" t="s">
        <v>3</v>
      </c>
      <c r="L93" s="15" t="s">
        <v>3</v>
      </c>
      <c r="M93" s="15" t="s">
        <v>3</v>
      </c>
      <c r="N93" s="15" t="s">
        <v>3</v>
      </c>
      <c r="O93" s="15" t="s">
        <v>3</v>
      </c>
      <c r="P93" s="15" t="s">
        <v>3</v>
      </c>
      <c r="Q93" s="15" t="s">
        <v>3</v>
      </c>
      <c r="R93" s="15" t="s">
        <v>3</v>
      </c>
      <c r="S93" s="15" t="s">
        <v>3</v>
      </c>
      <c r="T93" s="15" t="s">
        <v>3</v>
      </c>
      <c r="U93" s="15" t="s">
        <v>3</v>
      </c>
    </row>
    <row r="94" spans="1:21">
      <c r="A94" s="79" t="s">
        <v>55</v>
      </c>
      <c r="B94" s="13" t="s">
        <v>3</v>
      </c>
      <c r="C94" s="13">
        <v>3548</v>
      </c>
      <c r="D94" s="13">
        <v>6886</v>
      </c>
      <c r="E94" s="14">
        <v>7997</v>
      </c>
      <c r="F94" s="13">
        <v>6846</v>
      </c>
      <c r="G94" s="13">
        <v>1817</v>
      </c>
      <c r="H94" s="13" t="s">
        <v>3</v>
      </c>
      <c r="I94" s="13" t="s">
        <v>3</v>
      </c>
      <c r="J94" s="13" t="s">
        <v>3</v>
      </c>
      <c r="K94" s="13" t="s">
        <v>3</v>
      </c>
      <c r="L94" s="15" t="s">
        <v>3</v>
      </c>
      <c r="M94" s="15" t="s">
        <v>3</v>
      </c>
      <c r="N94" s="15" t="s">
        <v>3</v>
      </c>
      <c r="O94" s="15" t="s">
        <v>3</v>
      </c>
      <c r="P94" s="15" t="s">
        <v>3</v>
      </c>
      <c r="Q94" s="15" t="s">
        <v>3</v>
      </c>
      <c r="R94" s="15" t="s">
        <v>3</v>
      </c>
      <c r="S94" s="15" t="s">
        <v>3</v>
      </c>
      <c r="T94" s="15" t="s">
        <v>3</v>
      </c>
      <c r="U94" s="15" t="s">
        <v>3</v>
      </c>
    </row>
    <row r="95" spans="1:21">
      <c r="A95" s="79" t="s">
        <v>51</v>
      </c>
      <c r="B95" s="13" t="s">
        <v>3</v>
      </c>
      <c r="C95" s="13" t="s">
        <v>3</v>
      </c>
      <c r="D95" s="13" t="s">
        <v>3</v>
      </c>
      <c r="E95" s="13" t="s">
        <v>3</v>
      </c>
      <c r="F95" s="13" t="s">
        <v>3</v>
      </c>
      <c r="G95" s="13" t="s">
        <v>3</v>
      </c>
      <c r="H95" s="13" t="s">
        <v>3</v>
      </c>
      <c r="I95" s="13" t="s">
        <v>3</v>
      </c>
      <c r="J95" s="13" t="s">
        <v>3</v>
      </c>
      <c r="K95" s="13" t="s">
        <v>3</v>
      </c>
      <c r="L95" s="15" t="s">
        <v>3</v>
      </c>
      <c r="M95" s="15" t="s">
        <v>3</v>
      </c>
      <c r="N95" s="15" t="s">
        <v>3</v>
      </c>
      <c r="O95" s="15" t="s">
        <v>3</v>
      </c>
      <c r="P95" s="15" t="s">
        <v>3</v>
      </c>
      <c r="Q95" s="15" t="s">
        <v>3</v>
      </c>
      <c r="R95" s="15" t="s">
        <v>3</v>
      </c>
      <c r="S95" s="15" t="s">
        <v>3</v>
      </c>
      <c r="T95" s="15" t="s">
        <v>3</v>
      </c>
      <c r="U95" s="15" t="s">
        <v>3</v>
      </c>
    </row>
    <row r="96" spans="1:21">
      <c r="A96" s="79" t="s">
        <v>48</v>
      </c>
      <c r="B96" s="13">
        <v>76853</v>
      </c>
      <c r="C96" s="13">
        <v>62035</v>
      </c>
      <c r="D96" s="13">
        <v>38146</v>
      </c>
      <c r="E96" s="14">
        <v>28512</v>
      </c>
      <c r="F96" s="13">
        <v>17380</v>
      </c>
      <c r="G96" s="13">
        <v>5498</v>
      </c>
      <c r="H96" s="13" t="s">
        <v>3</v>
      </c>
      <c r="I96" s="13" t="s">
        <v>3</v>
      </c>
      <c r="J96" s="13" t="s">
        <v>3</v>
      </c>
      <c r="K96" s="13" t="s">
        <v>3</v>
      </c>
      <c r="L96" s="15" t="s">
        <v>3</v>
      </c>
      <c r="M96" s="15" t="s">
        <v>3</v>
      </c>
      <c r="N96" s="15" t="s">
        <v>3</v>
      </c>
      <c r="O96" s="15" t="s">
        <v>3</v>
      </c>
      <c r="P96" s="15" t="s">
        <v>3</v>
      </c>
      <c r="Q96" s="15" t="s">
        <v>3</v>
      </c>
      <c r="R96" s="15" t="s">
        <v>3</v>
      </c>
      <c r="S96" s="15" t="s">
        <v>3</v>
      </c>
      <c r="T96" s="15" t="s">
        <v>3</v>
      </c>
      <c r="U96" s="15" t="s">
        <v>3</v>
      </c>
    </row>
    <row r="97" spans="1:21">
      <c r="A97" s="79" t="s">
        <v>52</v>
      </c>
      <c r="B97" s="13">
        <v>45</v>
      </c>
      <c r="C97" s="13" t="s">
        <v>3</v>
      </c>
      <c r="D97" s="13" t="s">
        <v>3</v>
      </c>
      <c r="E97" s="13" t="s">
        <v>3</v>
      </c>
      <c r="F97" s="13" t="s">
        <v>3</v>
      </c>
      <c r="G97" s="13" t="s">
        <v>3</v>
      </c>
      <c r="H97" s="13" t="s">
        <v>3</v>
      </c>
      <c r="I97" s="13" t="s">
        <v>3</v>
      </c>
      <c r="J97" s="13" t="s">
        <v>3</v>
      </c>
      <c r="K97" s="13" t="s">
        <v>3</v>
      </c>
      <c r="L97" s="15" t="s">
        <v>3</v>
      </c>
      <c r="M97" s="15" t="s">
        <v>3</v>
      </c>
      <c r="N97" s="15" t="s">
        <v>3</v>
      </c>
      <c r="O97" s="15" t="s">
        <v>3</v>
      </c>
      <c r="P97" s="15" t="s">
        <v>3</v>
      </c>
      <c r="Q97" s="15" t="s">
        <v>3</v>
      </c>
      <c r="R97" s="15" t="s">
        <v>3</v>
      </c>
      <c r="S97" s="15" t="s">
        <v>3</v>
      </c>
      <c r="T97" s="15" t="s">
        <v>3</v>
      </c>
      <c r="U97" s="15" t="s">
        <v>3</v>
      </c>
    </row>
    <row r="98" spans="1:21">
      <c r="A98" s="79" t="s">
        <v>49</v>
      </c>
      <c r="B98" s="13">
        <v>49863</v>
      </c>
      <c r="C98" s="13">
        <v>38275</v>
      </c>
      <c r="D98" s="13">
        <v>26408</v>
      </c>
      <c r="E98" s="14">
        <v>15657</v>
      </c>
      <c r="F98" s="13">
        <v>14951</v>
      </c>
      <c r="G98" s="13">
        <v>3288</v>
      </c>
      <c r="H98" s="13" t="s">
        <v>3</v>
      </c>
      <c r="I98" s="13" t="s">
        <v>3</v>
      </c>
      <c r="J98" s="13" t="s">
        <v>3</v>
      </c>
      <c r="K98" s="13" t="s">
        <v>3</v>
      </c>
      <c r="L98" s="15" t="s">
        <v>3</v>
      </c>
      <c r="M98" s="15" t="s">
        <v>3</v>
      </c>
      <c r="N98" s="15" t="s">
        <v>3</v>
      </c>
      <c r="O98" s="15" t="s">
        <v>3</v>
      </c>
      <c r="P98" s="15" t="s">
        <v>3</v>
      </c>
      <c r="Q98" s="15" t="s">
        <v>3</v>
      </c>
      <c r="R98" s="15" t="s">
        <v>3</v>
      </c>
      <c r="S98" s="15" t="s">
        <v>3</v>
      </c>
      <c r="T98" s="15" t="s">
        <v>3</v>
      </c>
      <c r="U98" s="15" t="s">
        <v>3</v>
      </c>
    </row>
    <row r="99" spans="1:21">
      <c r="A99" s="79" t="s">
        <v>50</v>
      </c>
      <c r="B99" s="13">
        <v>31285</v>
      </c>
      <c r="C99" s="13">
        <v>33845</v>
      </c>
      <c r="D99" s="13">
        <v>32120</v>
      </c>
      <c r="E99" s="14">
        <v>30447</v>
      </c>
      <c r="F99" s="13">
        <v>24154</v>
      </c>
      <c r="G99" s="13">
        <v>5236</v>
      </c>
      <c r="H99" s="13" t="s">
        <v>3</v>
      </c>
      <c r="I99" s="13" t="s">
        <v>3</v>
      </c>
      <c r="J99" s="13" t="s">
        <v>3</v>
      </c>
      <c r="K99" s="13" t="s">
        <v>3</v>
      </c>
      <c r="L99" s="15" t="s">
        <v>3</v>
      </c>
      <c r="M99" s="15" t="s">
        <v>3</v>
      </c>
      <c r="N99" s="15" t="s">
        <v>3</v>
      </c>
      <c r="O99" s="15" t="s">
        <v>3</v>
      </c>
      <c r="P99" s="15" t="s">
        <v>3</v>
      </c>
      <c r="Q99" s="15" t="s">
        <v>3</v>
      </c>
      <c r="R99" s="15" t="s">
        <v>3</v>
      </c>
      <c r="S99" s="15" t="s">
        <v>3</v>
      </c>
      <c r="T99" s="15" t="s">
        <v>3</v>
      </c>
      <c r="U99" s="15" t="s">
        <v>3</v>
      </c>
    </row>
    <row r="100" spans="1:21">
      <c r="A100" s="79" t="s">
        <v>57</v>
      </c>
      <c r="B100" s="13" t="s">
        <v>3</v>
      </c>
      <c r="C100" s="13" t="s">
        <v>3</v>
      </c>
      <c r="D100" s="13" t="s">
        <v>3</v>
      </c>
      <c r="E100" s="14">
        <v>6931</v>
      </c>
      <c r="F100" s="13">
        <v>6441</v>
      </c>
      <c r="G100" s="13">
        <v>855</v>
      </c>
      <c r="H100" s="13" t="s">
        <v>3</v>
      </c>
      <c r="I100" s="13" t="s">
        <v>3</v>
      </c>
      <c r="J100" s="13" t="s">
        <v>3</v>
      </c>
      <c r="K100" s="13" t="s">
        <v>3</v>
      </c>
      <c r="L100" s="15" t="s">
        <v>3</v>
      </c>
      <c r="M100" s="15" t="s">
        <v>3</v>
      </c>
      <c r="N100" s="15" t="s">
        <v>3</v>
      </c>
      <c r="O100" s="15" t="s">
        <v>3</v>
      </c>
      <c r="P100" s="15" t="s">
        <v>3</v>
      </c>
      <c r="Q100" s="15" t="s">
        <v>3</v>
      </c>
      <c r="R100" s="15" t="s">
        <v>3</v>
      </c>
      <c r="S100" s="15" t="s">
        <v>3</v>
      </c>
      <c r="T100" s="15" t="s">
        <v>3</v>
      </c>
      <c r="U100" s="15" t="s">
        <v>3</v>
      </c>
    </row>
    <row r="101" spans="1:21" s="16" customFormat="1">
      <c r="A101" s="12"/>
      <c r="B101" s="13"/>
      <c r="C101" s="13"/>
      <c r="D101" s="13"/>
      <c r="E101" s="14"/>
      <c r="F101" s="13"/>
      <c r="G101" s="13"/>
      <c r="H101" s="10"/>
      <c r="I101" s="10"/>
      <c r="J101" s="17"/>
      <c r="K101" s="17"/>
      <c r="L101" s="18"/>
      <c r="M101" s="18"/>
      <c r="N101" s="18"/>
      <c r="O101" s="18"/>
      <c r="P101" s="18"/>
      <c r="Q101" s="18"/>
      <c r="R101" s="18"/>
      <c r="S101" s="18"/>
      <c r="T101" s="18"/>
      <c r="U101" s="18"/>
    </row>
    <row r="102" spans="1:21">
      <c r="A102" s="9" t="s">
        <v>58</v>
      </c>
      <c r="B102" s="10">
        <f>SUM(B103:B106)</f>
        <v>171339</v>
      </c>
      <c r="C102" s="10">
        <f t="shared" ref="C102:U102" si="17">SUM(C103:C106)</f>
        <v>154809</v>
      </c>
      <c r="D102" s="10">
        <f t="shared" si="17"/>
        <v>211741</v>
      </c>
      <c r="E102" s="10">
        <f t="shared" si="17"/>
        <v>210617</v>
      </c>
      <c r="F102" s="10">
        <f t="shared" si="17"/>
        <v>244799</v>
      </c>
      <c r="G102" s="10">
        <f t="shared" si="17"/>
        <v>264279</v>
      </c>
      <c r="H102" s="10">
        <f t="shared" si="17"/>
        <v>282214</v>
      </c>
      <c r="I102" s="10">
        <f t="shared" si="17"/>
        <v>277825</v>
      </c>
      <c r="J102" s="10">
        <f t="shared" si="17"/>
        <v>213329</v>
      </c>
      <c r="K102" s="10">
        <f t="shared" si="17"/>
        <v>127405</v>
      </c>
      <c r="L102" s="10">
        <f t="shared" si="17"/>
        <v>137054</v>
      </c>
      <c r="M102" s="10">
        <f t="shared" si="17"/>
        <v>128146</v>
      </c>
      <c r="N102" s="10">
        <f t="shared" si="17"/>
        <v>109429</v>
      </c>
      <c r="O102" s="10">
        <f t="shared" si="17"/>
        <v>179233</v>
      </c>
      <c r="P102" s="10">
        <f t="shared" si="17"/>
        <v>172215</v>
      </c>
      <c r="Q102" s="10">
        <f t="shared" si="17"/>
        <v>190161</v>
      </c>
      <c r="R102" s="10">
        <f t="shared" si="17"/>
        <v>180425</v>
      </c>
      <c r="S102" s="10">
        <f t="shared" si="17"/>
        <v>144077</v>
      </c>
      <c r="T102" s="10">
        <f t="shared" si="17"/>
        <v>129070</v>
      </c>
      <c r="U102" s="10">
        <f t="shared" si="17"/>
        <v>148106</v>
      </c>
    </row>
    <row r="103" spans="1:21">
      <c r="A103" s="79" t="s">
        <v>59</v>
      </c>
      <c r="B103" s="13" t="s">
        <v>3</v>
      </c>
      <c r="C103" s="13" t="s">
        <v>3</v>
      </c>
      <c r="D103" s="13" t="s">
        <v>3</v>
      </c>
      <c r="E103" s="13" t="s">
        <v>3</v>
      </c>
      <c r="F103" s="13" t="s">
        <v>3</v>
      </c>
      <c r="G103" s="13" t="s">
        <v>3</v>
      </c>
      <c r="H103" s="13" t="s">
        <v>3</v>
      </c>
      <c r="I103" s="13">
        <v>120317</v>
      </c>
      <c r="J103" s="17">
        <f>101025+1563</f>
        <v>102588</v>
      </c>
      <c r="K103" s="17">
        <v>50212</v>
      </c>
      <c r="L103" s="18">
        <v>64314</v>
      </c>
      <c r="M103" s="15">
        <v>57411</v>
      </c>
      <c r="N103" s="15">
        <v>48821</v>
      </c>
      <c r="O103" s="15">
        <v>142751</v>
      </c>
      <c r="P103" s="15">
        <v>140068</v>
      </c>
      <c r="Q103" s="15">
        <v>147907</v>
      </c>
      <c r="R103" s="15">
        <v>144674</v>
      </c>
      <c r="S103" s="15">
        <v>119020</v>
      </c>
      <c r="T103" s="15">
        <v>115889</v>
      </c>
      <c r="U103" s="15" t="s">
        <v>3</v>
      </c>
    </row>
    <row r="104" spans="1:21">
      <c r="A104" s="79" t="s">
        <v>60</v>
      </c>
      <c r="B104" s="13">
        <v>114759</v>
      </c>
      <c r="C104" s="13">
        <v>110598</v>
      </c>
      <c r="D104" s="13">
        <v>72700</v>
      </c>
      <c r="E104" s="14">
        <v>144635</v>
      </c>
      <c r="F104" s="13">
        <v>177813</v>
      </c>
      <c r="G104" s="13">
        <v>156090</v>
      </c>
      <c r="H104" s="13">
        <f>114524+33397</f>
        <v>147921</v>
      </c>
      <c r="I104" s="13">
        <f>77605+68064</f>
        <v>145669</v>
      </c>
      <c r="J104" s="17">
        <f>51410+40653+18678</f>
        <v>110741</v>
      </c>
      <c r="K104" s="17">
        <v>77193</v>
      </c>
      <c r="L104" s="18">
        <v>72740</v>
      </c>
      <c r="M104" s="15">
        <v>70735</v>
      </c>
      <c r="N104" s="15">
        <v>60608</v>
      </c>
      <c r="O104" s="15">
        <v>36482</v>
      </c>
      <c r="P104" s="15">
        <v>32147</v>
      </c>
      <c r="Q104" s="15">
        <v>42254</v>
      </c>
      <c r="R104" s="15">
        <v>35751</v>
      </c>
      <c r="S104" s="15">
        <v>25057</v>
      </c>
      <c r="T104" s="15">
        <v>13181</v>
      </c>
      <c r="U104" s="15" t="s">
        <v>3</v>
      </c>
    </row>
    <row r="105" spans="1:21">
      <c r="A105" s="79" t="s">
        <v>61</v>
      </c>
      <c r="B105" s="13" t="s">
        <v>3</v>
      </c>
      <c r="C105" s="13" t="s">
        <v>3</v>
      </c>
      <c r="D105" s="13" t="s">
        <v>3</v>
      </c>
      <c r="E105" s="14" t="s">
        <v>3</v>
      </c>
      <c r="F105" s="13" t="s">
        <v>3</v>
      </c>
      <c r="G105" s="13" t="s">
        <v>3</v>
      </c>
      <c r="H105" s="13" t="s">
        <v>3</v>
      </c>
      <c r="I105" s="13" t="s">
        <v>3</v>
      </c>
      <c r="J105" s="13" t="s">
        <v>3</v>
      </c>
      <c r="K105" s="13" t="s">
        <v>3</v>
      </c>
      <c r="L105" s="15" t="s">
        <v>3</v>
      </c>
      <c r="M105" s="15" t="s">
        <v>3</v>
      </c>
      <c r="N105" s="15" t="s">
        <v>3</v>
      </c>
      <c r="O105" s="15" t="s">
        <v>3</v>
      </c>
      <c r="P105" s="15" t="s">
        <v>3</v>
      </c>
      <c r="Q105" s="15" t="s">
        <v>3</v>
      </c>
      <c r="R105" s="15" t="s">
        <v>3</v>
      </c>
      <c r="S105" s="15" t="s">
        <v>3</v>
      </c>
      <c r="T105" s="15" t="s">
        <v>3</v>
      </c>
      <c r="U105" s="15" t="s">
        <v>3</v>
      </c>
    </row>
    <row r="106" spans="1:21">
      <c r="A106" s="79" t="s">
        <v>62</v>
      </c>
      <c r="B106" s="13">
        <v>56580</v>
      </c>
      <c r="C106" s="13">
        <v>44211</v>
      </c>
      <c r="D106" s="13">
        <v>139041</v>
      </c>
      <c r="E106" s="14">
        <v>65982</v>
      </c>
      <c r="F106" s="13">
        <v>66986</v>
      </c>
      <c r="G106" s="13">
        <v>108189</v>
      </c>
      <c r="H106" s="13">
        <v>134293</v>
      </c>
      <c r="I106" s="13">
        <v>11839</v>
      </c>
      <c r="J106" s="13" t="s">
        <v>3</v>
      </c>
      <c r="K106" s="13" t="s">
        <v>3</v>
      </c>
      <c r="L106" s="15" t="s">
        <v>3</v>
      </c>
      <c r="M106" s="15" t="s">
        <v>3</v>
      </c>
      <c r="N106" s="15" t="s">
        <v>3</v>
      </c>
      <c r="O106" s="15" t="s">
        <v>3</v>
      </c>
      <c r="P106" s="15" t="s">
        <v>3</v>
      </c>
      <c r="Q106" s="15" t="s">
        <v>3</v>
      </c>
      <c r="R106" s="15" t="s">
        <v>3</v>
      </c>
      <c r="S106" s="15" t="s">
        <v>3</v>
      </c>
      <c r="T106" s="15" t="s">
        <v>3</v>
      </c>
      <c r="U106" s="15">
        <v>148106</v>
      </c>
    </row>
    <row r="107" spans="1:21" s="16" customFormat="1">
      <c r="A107" s="12"/>
      <c r="B107" s="13"/>
      <c r="C107" s="13"/>
      <c r="D107" s="13"/>
      <c r="E107" s="14"/>
      <c r="F107" s="13"/>
      <c r="G107" s="13"/>
      <c r="H107" s="10"/>
      <c r="I107" s="10"/>
      <c r="J107" s="17"/>
      <c r="K107" s="17"/>
      <c r="L107" s="18"/>
      <c r="M107" s="18"/>
      <c r="N107" s="18"/>
      <c r="O107" s="18"/>
      <c r="P107" s="18"/>
      <c r="Q107" s="18"/>
      <c r="R107" s="18"/>
      <c r="S107" s="18"/>
      <c r="T107" s="18"/>
      <c r="U107" s="18"/>
    </row>
    <row r="108" spans="1:21">
      <c r="A108" s="9" t="s">
        <v>108</v>
      </c>
      <c r="B108" s="10">
        <f t="shared" ref="B108:U108" si="18">SUM(B109:B111)</f>
        <v>257338</v>
      </c>
      <c r="C108" s="10">
        <f t="shared" si="18"/>
        <v>186671</v>
      </c>
      <c r="D108" s="10">
        <f t="shared" si="18"/>
        <v>125435</v>
      </c>
      <c r="E108" s="10">
        <f t="shared" si="18"/>
        <v>124061</v>
      </c>
      <c r="F108" s="10">
        <f t="shared" si="18"/>
        <v>146894</v>
      </c>
      <c r="G108" s="10">
        <f t="shared" si="18"/>
        <v>189398</v>
      </c>
      <c r="H108" s="10">
        <f t="shared" si="18"/>
        <v>143654</v>
      </c>
      <c r="I108" s="10">
        <f t="shared" si="18"/>
        <v>115476</v>
      </c>
      <c r="J108" s="10">
        <f t="shared" si="18"/>
        <v>102481</v>
      </c>
      <c r="K108" s="10">
        <f t="shared" si="18"/>
        <v>76671</v>
      </c>
      <c r="L108" s="10">
        <f t="shared" si="18"/>
        <v>102665</v>
      </c>
      <c r="M108" s="10">
        <f t="shared" si="18"/>
        <v>137971</v>
      </c>
      <c r="N108" s="10">
        <f t="shared" si="18"/>
        <v>90187</v>
      </c>
      <c r="O108" s="10">
        <f t="shared" si="18"/>
        <v>73466</v>
      </c>
      <c r="P108" s="10">
        <f t="shared" si="18"/>
        <v>77836</v>
      </c>
      <c r="Q108" s="10">
        <f t="shared" si="18"/>
        <v>85241</v>
      </c>
      <c r="R108" s="10">
        <f t="shared" si="18"/>
        <v>118182</v>
      </c>
      <c r="S108" s="10">
        <f t="shared" si="18"/>
        <v>92164</v>
      </c>
      <c r="T108" s="10">
        <f t="shared" si="18"/>
        <v>77481</v>
      </c>
      <c r="U108" s="10">
        <f t="shared" si="18"/>
        <v>61737</v>
      </c>
    </row>
    <row r="109" spans="1:21">
      <c r="A109" s="79" t="s">
        <v>64</v>
      </c>
      <c r="B109" s="13">
        <f>103038+51083</f>
        <v>154121</v>
      </c>
      <c r="C109" s="13">
        <f>83827+48470</f>
        <v>132297</v>
      </c>
      <c r="D109" s="13">
        <v>48332</v>
      </c>
      <c r="E109" s="14">
        <v>30286</v>
      </c>
      <c r="F109" s="13">
        <v>125981</v>
      </c>
      <c r="G109" s="13">
        <v>189196</v>
      </c>
      <c r="H109" s="13">
        <v>143654</v>
      </c>
      <c r="I109" s="13">
        <v>115476</v>
      </c>
      <c r="J109" s="17">
        <v>102481</v>
      </c>
      <c r="K109" s="17">
        <v>76671</v>
      </c>
      <c r="L109" s="18">
        <v>102665</v>
      </c>
      <c r="M109" s="15">
        <v>137971</v>
      </c>
      <c r="N109" s="15">
        <v>90187</v>
      </c>
      <c r="O109" s="15">
        <v>73466</v>
      </c>
      <c r="P109" s="15">
        <v>77836</v>
      </c>
      <c r="Q109" s="15">
        <v>85241</v>
      </c>
      <c r="R109" s="15">
        <v>118182</v>
      </c>
      <c r="S109" s="15">
        <v>92164</v>
      </c>
      <c r="T109" s="15">
        <v>77481</v>
      </c>
      <c r="U109" s="15">
        <v>61737</v>
      </c>
    </row>
    <row r="110" spans="1:21">
      <c r="A110" s="79" t="s">
        <v>65</v>
      </c>
      <c r="B110" s="13">
        <f>51806+51276</f>
        <v>103082</v>
      </c>
      <c r="C110" s="13">
        <f>28044+23305</f>
        <v>51349</v>
      </c>
      <c r="D110" s="13">
        <v>75262</v>
      </c>
      <c r="E110" s="14">
        <v>92571</v>
      </c>
      <c r="F110" s="13">
        <v>20408</v>
      </c>
      <c r="G110" s="13">
        <v>1</v>
      </c>
      <c r="H110" s="13" t="s">
        <v>3</v>
      </c>
      <c r="I110" s="13" t="s">
        <v>3</v>
      </c>
      <c r="J110" s="13" t="s">
        <v>3</v>
      </c>
      <c r="K110" s="13" t="s">
        <v>3</v>
      </c>
      <c r="L110" s="15" t="s">
        <v>3</v>
      </c>
      <c r="M110" s="15" t="s">
        <v>3</v>
      </c>
      <c r="N110" s="15" t="s">
        <v>3</v>
      </c>
      <c r="O110" s="15" t="s">
        <v>3</v>
      </c>
      <c r="P110" s="15" t="s">
        <v>3</v>
      </c>
      <c r="Q110" s="15" t="s">
        <v>3</v>
      </c>
      <c r="R110" s="15" t="s">
        <v>3</v>
      </c>
      <c r="S110" s="15" t="s">
        <v>3</v>
      </c>
      <c r="T110" s="15" t="s">
        <v>3</v>
      </c>
      <c r="U110" s="15" t="s">
        <v>3</v>
      </c>
    </row>
    <row r="111" spans="1:21">
      <c r="A111" s="79" t="s">
        <v>66</v>
      </c>
      <c r="B111" s="13">
        <v>135</v>
      </c>
      <c r="C111" s="13">
        <v>3025</v>
      </c>
      <c r="D111" s="13">
        <v>1841</v>
      </c>
      <c r="E111" s="14">
        <v>1204</v>
      </c>
      <c r="F111" s="13">
        <v>505</v>
      </c>
      <c r="G111" s="13">
        <v>201</v>
      </c>
      <c r="H111" s="13" t="s">
        <v>3</v>
      </c>
      <c r="I111" s="13" t="s">
        <v>3</v>
      </c>
      <c r="J111" s="13" t="s">
        <v>3</v>
      </c>
      <c r="K111" s="13" t="s">
        <v>3</v>
      </c>
      <c r="L111" s="15" t="s">
        <v>3</v>
      </c>
      <c r="M111" s="15" t="s">
        <v>3</v>
      </c>
      <c r="N111" s="15" t="s">
        <v>3</v>
      </c>
      <c r="O111" s="15" t="s">
        <v>3</v>
      </c>
      <c r="P111" s="15" t="s">
        <v>3</v>
      </c>
      <c r="Q111" s="15" t="s">
        <v>3</v>
      </c>
      <c r="R111" s="15" t="s">
        <v>3</v>
      </c>
      <c r="S111" s="15" t="s">
        <v>3</v>
      </c>
      <c r="T111" s="15" t="s">
        <v>3</v>
      </c>
      <c r="U111" s="15" t="s">
        <v>3</v>
      </c>
    </row>
    <row r="112" spans="1:21" s="16" customFormat="1">
      <c r="A112" s="12"/>
      <c r="B112" s="13"/>
      <c r="C112" s="13"/>
      <c r="D112" s="13"/>
      <c r="E112" s="14"/>
      <c r="F112" s="13"/>
      <c r="G112" s="13"/>
      <c r="H112" s="10"/>
      <c r="I112" s="10"/>
      <c r="J112" s="17"/>
      <c r="K112" s="17"/>
      <c r="L112" s="18"/>
      <c r="M112" s="18"/>
      <c r="N112" s="18"/>
      <c r="O112" s="18"/>
      <c r="P112" s="18"/>
      <c r="Q112" s="18"/>
      <c r="R112" s="18"/>
      <c r="S112" s="18"/>
      <c r="T112" s="18"/>
      <c r="U112" s="18"/>
    </row>
    <row r="113" spans="1:21" s="16" customFormat="1">
      <c r="A113" s="9" t="s">
        <v>67</v>
      </c>
      <c r="B113" s="10">
        <v>468</v>
      </c>
      <c r="C113" s="10">
        <v>444</v>
      </c>
      <c r="D113" s="10">
        <v>442</v>
      </c>
      <c r="E113" s="24">
        <v>435</v>
      </c>
      <c r="F113" s="10">
        <v>432</v>
      </c>
      <c r="G113" s="10">
        <v>423</v>
      </c>
      <c r="H113" s="10">
        <v>329</v>
      </c>
      <c r="I113" s="10">
        <v>433</v>
      </c>
      <c r="J113" s="25">
        <v>437</v>
      </c>
      <c r="K113" s="25">
        <v>348</v>
      </c>
      <c r="L113" s="26">
        <v>487</v>
      </c>
      <c r="M113" s="26">
        <v>468</v>
      </c>
      <c r="N113" s="26">
        <v>396</v>
      </c>
      <c r="O113" s="26">
        <v>374</v>
      </c>
      <c r="P113" s="26">
        <v>461</v>
      </c>
      <c r="Q113" s="26">
        <v>501</v>
      </c>
      <c r="R113" s="26">
        <v>496</v>
      </c>
      <c r="S113" s="26">
        <v>491</v>
      </c>
      <c r="T113" s="26">
        <v>506</v>
      </c>
      <c r="U113" s="11">
        <v>560</v>
      </c>
    </row>
    <row r="114" spans="1:21" s="16" customFormat="1">
      <c r="A114" s="9" t="s">
        <v>68</v>
      </c>
      <c r="B114" s="10">
        <v>3327</v>
      </c>
      <c r="C114" s="10">
        <v>2579</v>
      </c>
      <c r="D114" s="10">
        <v>2406</v>
      </c>
      <c r="E114" s="24">
        <v>2346</v>
      </c>
      <c r="F114" s="10">
        <v>2459</v>
      </c>
      <c r="G114" s="10">
        <v>2490</v>
      </c>
      <c r="H114" s="10">
        <v>2484</v>
      </c>
      <c r="I114" s="10">
        <v>3129</v>
      </c>
      <c r="J114" s="25">
        <v>2095</v>
      </c>
      <c r="K114" s="25">
        <v>1739</v>
      </c>
      <c r="L114" s="26">
        <v>1826</v>
      </c>
      <c r="M114" s="26">
        <v>1375</v>
      </c>
      <c r="N114" s="26">
        <v>955</v>
      </c>
      <c r="O114" s="26">
        <v>350</v>
      </c>
      <c r="P114" s="26">
        <v>1376</v>
      </c>
      <c r="Q114" s="26">
        <v>1171</v>
      </c>
      <c r="R114" s="26">
        <v>1345</v>
      </c>
      <c r="S114" s="11" t="s">
        <v>3</v>
      </c>
      <c r="T114" s="11" t="s">
        <v>3</v>
      </c>
      <c r="U114" s="11" t="s">
        <v>3</v>
      </c>
    </row>
    <row r="115" spans="1:21" s="16" customFormat="1">
      <c r="A115" s="9" t="s">
        <v>69</v>
      </c>
      <c r="B115" s="10">
        <v>472</v>
      </c>
      <c r="C115" s="10">
        <v>61</v>
      </c>
      <c r="D115" s="10">
        <v>179</v>
      </c>
      <c r="E115" s="24">
        <v>111</v>
      </c>
      <c r="F115" s="10" t="s">
        <v>3</v>
      </c>
      <c r="G115" s="10" t="s">
        <v>3</v>
      </c>
      <c r="H115" s="10" t="s">
        <v>3</v>
      </c>
      <c r="I115" s="10" t="s">
        <v>3</v>
      </c>
      <c r="J115" s="10" t="s">
        <v>3</v>
      </c>
      <c r="K115" s="10" t="s">
        <v>3</v>
      </c>
      <c r="L115" s="11" t="s">
        <v>3</v>
      </c>
      <c r="M115" s="11" t="s">
        <v>3</v>
      </c>
      <c r="N115" s="11" t="s">
        <v>3</v>
      </c>
      <c r="O115" s="11" t="s">
        <v>3</v>
      </c>
      <c r="P115" s="11" t="s">
        <v>3</v>
      </c>
      <c r="Q115" s="11" t="s">
        <v>3</v>
      </c>
      <c r="R115" s="11" t="s">
        <v>3</v>
      </c>
      <c r="S115" s="11" t="s">
        <v>3</v>
      </c>
      <c r="T115" s="11" t="s">
        <v>3</v>
      </c>
      <c r="U115" s="11" t="s">
        <v>3</v>
      </c>
    </row>
    <row r="116" spans="1:21" s="16" customFormat="1">
      <c r="A116" s="9" t="s">
        <v>70</v>
      </c>
      <c r="B116" s="10">
        <v>1317</v>
      </c>
      <c r="C116" s="10">
        <v>936</v>
      </c>
      <c r="D116" s="10">
        <v>810</v>
      </c>
      <c r="E116" s="24">
        <v>871</v>
      </c>
      <c r="F116" s="10">
        <v>860</v>
      </c>
      <c r="G116" s="10">
        <v>712</v>
      </c>
      <c r="H116" s="10">
        <v>306</v>
      </c>
      <c r="I116" s="10" t="s">
        <v>3</v>
      </c>
      <c r="J116" s="10" t="s">
        <v>3</v>
      </c>
      <c r="K116" s="10" t="s">
        <v>3</v>
      </c>
      <c r="L116" s="11" t="s">
        <v>3</v>
      </c>
      <c r="M116" s="11" t="s">
        <v>3</v>
      </c>
      <c r="N116" s="11" t="s">
        <v>3</v>
      </c>
      <c r="O116" s="11" t="s">
        <v>3</v>
      </c>
      <c r="P116" s="11" t="s">
        <v>3</v>
      </c>
      <c r="Q116" s="11" t="s">
        <v>3</v>
      </c>
      <c r="R116" s="11" t="s">
        <v>3</v>
      </c>
      <c r="S116" s="11" t="s">
        <v>3</v>
      </c>
      <c r="T116" s="11" t="s">
        <v>3</v>
      </c>
      <c r="U116" s="11" t="s">
        <v>3</v>
      </c>
    </row>
    <row r="117" spans="1:21">
      <c r="A117" s="9" t="s">
        <v>71</v>
      </c>
      <c r="B117" s="10">
        <v>550</v>
      </c>
      <c r="C117" s="10">
        <v>541</v>
      </c>
      <c r="D117" s="10">
        <v>514</v>
      </c>
      <c r="E117" s="24">
        <v>516</v>
      </c>
      <c r="F117" s="10">
        <f>551+280</f>
        <v>831</v>
      </c>
      <c r="G117" s="10">
        <v>648</v>
      </c>
      <c r="H117" s="10">
        <f>600+42</f>
        <v>642</v>
      </c>
      <c r="I117" s="10">
        <f>627+12</f>
        <v>639</v>
      </c>
      <c r="J117" s="25">
        <f>625+468</f>
        <v>1093</v>
      </c>
      <c r="K117" s="25">
        <v>753</v>
      </c>
      <c r="L117" s="26">
        <v>727</v>
      </c>
      <c r="M117" s="26">
        <v>2008</v>
      </c>
      <c r="N117" s="26">
        <v>573</v>
      </c>
      <c r="O117" s="26">
        <v>1535</v>
      </c>
      <c r="P117" s="26">
        <v>3518</v>
      </c>
      <c r="Q117" s="26">
        <v>2706</v>
      </c>
      <c r="R117" s="26">
        <v>1404</v>
      </c>
      <c r="S117" s="26">
        <v>589</v>
      </c>
      <c r="T117" s="26">
        <v>487</v>
      </c>
      <c r="U117" s="11">
        <v>521</v>
      </c>
    </row>
    <row r="118" spans="1:21">
      <c r="A118" s="27" t="s">
        <v>72</v>
      </c>
      <c r="B118" s="28">
        <f>+B117+B116+B115+B114+B113+B108+B102+B89+B84+B74+B63+B54+B45+B42+B36+B31+B7+B87+B21</f>
        <v>1634227</v>
      </c>
      <c r="C118" s="28">
        <f>+C117+C116+C115+C114+C113+C108+C102+C89+C87+C84+C74+C63+C54+C45+C42+C36+C31+C27+C21+C7</f>
        <v>1492365</v>
      </c>
      <c r="D118" s="28">
        <f>+D117+D116+D115+D114+D113+D108+D102+D89+D87+D84+D74+D63+D54+D45+D42+D36+D31+D27+D21+D7</f>
        <v>1629934</v>
      </c>
      <c r="E118" s="28">
        <f>+E117+E116+E115+E114+E113+E108+E102+E89+E84+E74+E63+E54+E45+E42+E36+E7+E87+E27+E21</f>
        <v>1657558</v>
      </c>
      <c r="F118" s="28">
        <f>+F117+F116+F114+F113+F108+F102+F89+F87+F84+F74+F72+F63+F54+F45+F42+F36+F27+F21+F7</f>
        <v>1647246</v>
      </c>
      <c r="G118" s="28">
        <f>+G117+G116+G114+G113+G108+G102+G89+G87+G84+G74+G72+G63+G54+G45+G36+G27+G21+G7</f>
        <v>1596356</v>
      </c>
      <c r="H118" s="28">
        <f>+H117+H116+H114+H113+H108+H102+H87+H84+H74+H72+H63+H54+H45+H36+H27+H21+H7</f>
        <v>1442085</v>
      </c>
      <c r="I118" s="28">
        <f>+I117+I114+I113+I108+I102+I87+I74+I72+I63+I54+I45+I36+I27+I21+I7</f>
        <v>1534567</v>
      </c>
      <c r="J118" s="28">
        <f>+J117+J114+J113+J108+J102+J74+J63+J54+J45+J36+J7+J87+J27+J21+J72</f>
        <v>1446619</v>
      </c>
      <c r="K118" s="28">
        <f>+K117+K114+K113+K108+K102+K74+K63+K54+K45+K36+K7+K87+K27+K21+K72</f>
        <v>999460</v>
      </c>
      <c r="L118" s="28">
        <f>+L117+L114+L113+L108+L102+L74+L63+L54+L45+L36+L7+L87+L27+L21</f>
        <v>1270444</v>
      </c>
      <c r="M118" s="28">
        <f>+M117+M114+M113+M108+M102+M74+M63+M54+M45+M36+M7+M87+M27+M21</f>
        <v>1343810</v>
      </c>
      <c r="N118" s="28">
        <f>+N117+N114+N113+N108+N102+N74+N63+N54+N45+N36+N7+N87+N27+N21+N72</f>
        <v>1464906</v>
      </c>
      <c r="O118" s="28">
        <f>+O117+O114+O113+O108+O102+O74+O63+O54+O45+O36+O7+O87+O27+O21+O72</f>
        <v>1509762</v>
      </c>
      <c r="P118" s="28">
        <f>+P117+P114+P113+P108+P102+P74+P63+P54+P45+P36+P7+P87+P27+P21+P72</f>
        <v>1528148</v>
      </c>
      <c r="Q118" s="28">
        <f>+Q117+Q114+Q113+Q108+Q102+Q74+Q63+Q54+Q45+Q36+Q7+Q87+Q27+Q21+Q72</f>
        <v>1587677</v>
      </c>
      <c r="R118" s="28">
        <f>+R117+R114+R113+R108+R102+R74+R63+R54+R45+R36+R7+R87+R27+R21+R72</f>
        <v>1722698</v>
      </c>
      <c r="S118" s="28">
        <f>+S117+S113+S108+S102+S74+S63+S54+S45+S36+S7+S87+S27+S21+S72</f>
        <v>1671166</v>
      </c>
      <c r="T118" s="28">
        <f>+T117+T113+T108+T102+T87+T74+T72+T63+T54+T45+T36+T27+T21+T7</f>
        <v>1519440</v>
      </c>
      <c r="U118" s="28">
        <f>+U108+U102+U87+U74+U72+U63+U54+U45+U36+U27+U21+U7+U113+U117</f>
        <v>1303135</v>
      </c>
    </row>
    <row r="119" spans="1:21" ht="13.5">
      <c r="A119" s="29" t="s">
        <v>73</v>
      </c>
      <c r="B119" s="17"/>
      <c r="C119" s="17"/>
      <c r="D119" s="17"/>
      <c r="E119" s="17"/>
      <c r="F119" s="17"/>
      <c r="G119" s="17"/>
      <c r="H119" s="17"/>
      <c r="I119" s="17"/>
      <c r="J119" s="17"/>
      <c r="K119" s="30"/>
      <c r="L119" s="31"/>
      <c r="M119" s="31"/>
      <c r="N119" s="31"/>
      <c r="O119" s="31"/>
      <c r="P119" s="31"/>
      <c r="Q119" s="31"/>
      <c r="R119" s="31"/>
      <c r="S119" s="31"/>
      <c r="T119" s="31"/>
      <c r="U119" s="31"/>
    </row>
    <row r="120" spans="1:21">
      <c r="A120" s="32" t="s">
        <v>74</v>
      </c>
      <c r="B120" s="15" t="s">
        <v>3</v>
      </c>
      <c r="C120" s="15" t="s">
        <v>3</v>
      </c>
      <c r="D120" s="15" t="s">
        <v>3</v>
      </c>
      <c r="E120" s="15" t="s">
        <v>3</v>
      </c>
      <c r="F120" s="33">
        <v>15</v>
      </c>
      <c r="G120" s="33">
        <v>16</v>
      </c>
      <c r="H120" s="33">
        <v>23</v>
      </c>
      <c r="I120" s="18">
        <v>6</v>
      </c>
      <c r="J120" s="15" t="s">
        <v>3</v>
      </c>
      <c r="K120" s="15" t="s">
        <v>3</v>
      </c>
      <c r="L120" s="15" t="s">
        <v>3</v>
      </c>
      <c r="M120" s="15" t="s">
        <v>3</v>
      </c>
      <c r="N120" s="15" t="s">
        <v>3</v>
      </c>
      <c r="O120" s="15" t="s">
        <v>3</v>
      </c>
      <c r="P120" s="15" t="s">
        <v>3</v>
      </c>
      <c r="Q120" s="15" t="s">
        <v>3</v>
      </c>
      <c r="R120" s="15" t="s">
        <v>3</v>
      </c>
      <c r="S120" s="15" t="s">
        <v>3</v>
      </c>
      <c r="T120" s="15" t="s">
        <v>3</v>
      </c>
      <c r="U120" s="15" t="s">
        <v>3</v>
      </c>
    </row>
    <row r="121" spans="1:21">
      <c r="A121" s="32" t="s">
        <v>10</v>
      </c>
      <c r="B121" s="15" t="s">
        <v>3</v>
      </c>
      <c r="C121" s="15" t="s">
        <v>3</v>
      </c>
      <c r="D121" s="15" t="s">
        <v>3</v>
      </c>
      <c r="E121" s="15" t="s">
        <v>3</v>
      </c>
      <c r="F121" s="15" t="s">
        <v>3</v>
      </c>
      <c r="G121" s="15" t="s">
        <v>3</v>
      </c>
      <c r="H121" s="15" t="s">
        <v>3</v>
      </c>
      <c r="I121" s="15" t="s">
        <v>3</v>
      </c>
      <c r="J121" s="15" t="s">
        <v>3</v>
      </c>
      <c r="K121" s="15" t="s">
        <v>3</v>
      </c>
      <c r="L121" s="15" t="s">
        <v>3</v>
      </c>
      <c r="M121" s="15" t="s">
        <v>3</v>
      </c>
      <c r="N121" s="15">
        <v>261</v>
      </c>
      <c r="O121" s="15">
        <v>1886</v>
      </c>
      <c r="P121" s="15">
        <v>328</v>
      </c>
      <c r="Q121" s="15" t="s">
        <v>3</v>
      </c>
      <c r="R121" s="15" t="s">
        <v>3</v>
      </c>
      <c r="S121" s="15" t="s">
        <v>3</v>
      </c>
      <c r="T121" s="15" t="s">
        <v>3</v>
      </c>
      <c r="U121" s="15" t="s">
        <v>3</v>
      </c>
    </row>
    <row r="122" spans="1:21">
      <c r="A122" s="32" t="s">
        <v>143</v>
      </c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 t="s">
        <v>3</v>
      </c>
      <c r="M122" s="15" t="s">
        <v>3</v>
      </c>
      <c r="N122" s="15" t="s">
        <v>3</v>
      </c>
      <c r="O122" s="15" t="s">
        <v>3</v>
      </c>
      <c r="P122" s="15" t="s">
        <v>3</v>
      </c>
      <c r="Q122" s="15" t="s">
        <v>3</v>
      </c>
      <c r="R122" s="15" t="s">
        <v>3</v>
      </c>
      <c r="S122" s="15" t="s">
        <v>3</v>
      </c>
      <c r="T122" s="15" t="s">
        <v>3</v>
      </c>
      <c r="U122" s="15">
        <v>9679</v>
      </c>
    </row>
    <row r="123" spans="1:21">
      <c r="A123" s="34" t="s">
        <v>75</v>
      </c>
      <c r="B123" s="33">
        <v>489</v>
      </c>
      <c r="C123" s="33">
        <v>427</v>
      </c>
      <c r="D123" s="33">
        <v>470</v>
      </c>
      <c r="E123" s="33">
        <v>692</v>
      </c>
      <c r="F123" s="33">
        <v>797</v>
      </c>
      <c r="G123" s="33">
        <v>900</v>
      </c>
      <c r="H123" s="33">
        <v>855</v>
      </c>
      <c r="I123" s="18">
        <v>952</v>
      </c>
      <c r="J123" s="18">
        <v>903</v>
      </c>
      <c r="K123" s="18">
        <v>802</v>
      </c>
      <c r="L123" s="18">
        <v>826</v>
      </c>
      <c r="M123" s="18">
        <v>780</v>
      </c>
      <c r="N123" s="18">
        <v>1004</v>
      </c>
      <c r="O123" s="18">
        <v>1055</v>
      </c>
      <c r="P123" s="18">
        <v>741</v>
      </c>
      <c r="Q123" s="18">
        <v>817</v>
      </c>
      <c r="R123" s="18">
        <v>723</v>
      </c>
      <c r="S123" s="18">
        <v>890</v>
      </c>
      <c r="T123" s="18">
        <v>952</v>
      </c>
      <c r="U123" s="15">
        <v>918</v>
      </c>
    </row>
    <row r="124" spans="1:21">
      <c r="A124" s="34" t="s">
        <v>76</v>
      </c>
      <c r="B124" s="33">
        <v>87</v>
      </c>
      <c r="C124" s="33">
        <v>54</v>
      </c>
      <c r="D124" s="33">
        <v>93</v>
      </c>
      <c r="E124" s="33">
        <v>67</v>
      </c>
      <c r="F124" s="33">
        <v>22</v>
      </c>
      <c r="G124" s="15" t="s">
        <v>3</v>
      </c>
      <c r="H124" s="15" t="s">
        <v>3</v>
      </c>
      <c r="I124" s="15" t="s">
        <v>3</v>
      </c>
      <c r="J124" s="15" t="s">
        <v>3</v>
      </c>
      <c r="K124" s="15" t="s">
        <v>3</v>
      </c>
      <c r="L124" s="15" t="s">
        <v>3</v>
      </c>
      <c r="M124" s="15" t="s">
        <v>3</v>
      </c>
      <c r="N124" s="15" t="s">
        <v>3</v>
      </c>
      <c r="O124" s="15" t="s">
        <v>3</v>
      </c>
      <c r="P124" s="15" t="s">
        <v>3</v>
      </c>
      <c r="Q124" s="15" t="s">
        <v>3</v>
      </c>
      <c r="R124" s="15" t="s">
        <v>3</v>
      </c>
      <c r="S124" s="15" t="s">
        <v>3</v>
      </c>
      <c r="T124" s="15" t="s">
        <v>3</v>
      </c>
      <c r="U124" s="15" t="s">
        <v>3</v>
      </c>
    </row>
    <row r="125" spans="1:21">
      <c r="A125" s="34" t="s">
        <v>77</v>
      </c>
      <c r="B125" s="33">
        <f>2698-57</f>
        <v>2641</v>
      </c>
      <c r="C125" s="33">
        <v>3064</v>
      </c>
      <c r="D125" s="33">
        <v>986</v>
      </c>
      <c r="E125" s="15" t="s">
        <v>3</v>
      </c>
      <c r="F125" s="15" t="s">
        <v>3</v>
      </c>
      <c r="G125" s="15" t="s">
        <v>3</v>
      </c>
      <c r="H125" s="15" t="s">
        <v>3</v>
      </c>
      <c r="I125" s="15" t="s">
        <v>3</v>
      </c>
      <c r="J125" s="15" t="s">
        <v>3</v>
      </c>
      <c r="K125" s="15" t="s">
        <v>3</v>
      </c>
      <c r="L125" s="15" t="s">
        <v>3</v>
      </c>
      <c r="M125" s="15" t="s">
        <v>3</v>
      </c>
      <c r="N125" s="15" t="s">
        <v>3</v>
      </c>
      <c r="O125" s="15" t="s">
        <v>3</v>
      </c>
      <c r="P125" s="15" t="s">
        <v>3</v>
      </c>
      <c r="Q125" s="15" t="s">
        <v>3</v>
      </c>
      <c r="R125" s="15" t="s">
        <v>3</v>
      </c>
      <c r="S125" s="15" t="s">
        <v>3</v>
      </c>
      <c r="T125" s="15" t="s">
        <v>3</v>
      </c>
      <c r="U125" s="15" t="s">
        <v>3</v>
      </c>
    </row>
    <row r="126" spans="1:21">
      <c r="A126" s="34" t="s">
        <v>11</v>
      </c>
      <c r="B126" s="33">
        <v>110291</v>
      </c>
      <c r="C126" s="33">
        <v>100487</v>
      </c>
      <c r="D126" s="33">
        <v>54798</v>
      </c>
      <c r="E126" s="33">
        <v>54316</v>
      </c>
      <c r="F126" s="33">
        <v>69903</v>
      </c>
      <c r="G126" s="33">
        <v>71885</v>
      </c>
      <c r="H126" s="33">
        <v>70890</v>
      </c>
      <c r="I126" s="18">
        <v>75662</v>
      </c>
      <c r="J126" s="18">
        <v>66215</v>
      </c>
      <c r="K126" s="18">
        <v>20981</v>
      </c>
      <c r="L126" s="18">
        <v>28270</v>
      </c>
      <c r="M126" s="18">
        <v>28170</v>
      </c>
      <c r="N126" s="18">
        <v>28031</v>
      </c>
      <c r="O126" s="18">
        <v>12989</v>
      </c>
      <c r="P126" s="15" t="s">
        <v>3</v>
      </c>
      <c r="Q126" s="15" t="s">
        <v>3</v>
      </c>
      <c r="R126" s="15" t="s">
        <v>3</v>
      </c>
      <c r="S126" s="15" t="s">
        <v>3</v>
      </c>
      <c r="T126" s="15" t="s">
        <v>3</v>
      </c>
      <c r="U126" s="15" t="s">
        <v>3</v>
      </c>
    </row>
    <row r="127" spans="1:21">
      <c r="A127" s="32" t="s">
        <v>20</v>
      </c>
      <c r="B127" s="15" t="s">
        <v>3</v>
      </c>
      <c r="C127" s="33">
        <v>30911</v>
      </c>
      <c r="D127" s="33">
        <v>79390</v>
      </c>
      <c r="E127" s="33">
        <v>73958</v>
      </c>
      <c r="F127" s="33">
        <v>88715</v>
      </c>
      <c r="G127" s="33">
        <v>90456</v>
      </c>
      <c r="H127" s="33">
        <v>89068</v>
      </c>
      <c r="I127" s="18">
        <v>94968</v>
      </c>
      <c r="J127" s="18">
        <v>87248</v>
      </c>
      <c r="K127" s="18">
        <v>54185</v>
      </c>
      <c r="L127" s="18">
        <v>72556</v>
      </c>
      <c r="M127" s="18">
        <v>68079</v>
      </c>
      <c r="N127" s="18">
        <v>54088</v>
      </c>
      <c r="O127" s="18">
        <v>43640</v>
      </c>
      <c r="P127" s="18">
        <v>43567</v>
      </c>
      <c r="Q127" s="18">
        <v>60990</v>
      </c>
      <c r="R127" s="18">
        <v>73615</v>
      </c>
      <c r="S127" s="18">
        <v>59795</v>
      </c>
      <c r="T127" s="18">
        <v>62607</v>
      </c>
      <c r="U127" s="18">
        <v>20944</v>
      </c>
    </row>
    <row r="128" spans="1:21">
      <c r="A128" s="34" t="s">
        <v>24</v>
      </c>
      <c r="B128" s="33">
        <v>15611</v>
      </c>
      <c r="C128" s="33">
        <v>13796</v>
      </c>
      <c r="D128" s="33">
        <v>16710</v>
      </c>
      <c r="E128" s="33">
        <v>14630</v>
      </c>
      <c r="F128" s="33">
        <v>14090</v>
      </c>
      <c r="G128" s="33">
        <v>11747</v>
      </c>
      <c r="H128" s="33">
        <v>13663</v>
      </c>
      <c r="I128" s="18">
        <v>2099</v>
      </c>
      <c r="J128" s="18">
        <v>3536</v>
      </c>
      <c r="K128" s="18">
        <v>2128</v>
      </c>
      <c r="L128" s="18">
        <v>5931</v>
      </c>
      <c r="M128" s="18">
        <v>2862</v>
      </c>
      <c r="N128" s="18">
        <v>6281</v>
      </c>
      <c r="O128" s="18">
        <v>10151</v>
      </c>
      <c r="P128" s="18">
        <v>11399</v>
      </c>
      <c r="Q128" s="18">
        <v>15494</v>
      </c>
      <c r="R128" s="18">
        <v>1820</v>
      </c>
      <c r="S128" s="74" t="s">
        <v>3</v>
      </c>
      <c r="T128" s="74" t="s">
        <v>3</v>
      </c>
      <c r="U128" s="74" t="s">
        <v>3</v>
      </c>
    </row>
    <row r="129" spans="1:21">
      <c r="A129" s="34" t="s">
        <v>78</v>
      </c>
      <c r="B129" s="33">
        <v>13081</v>
      </c>
      <c r="C129" s="33">
        <v>11326</v>
      </c>
      <c r="D129" s="33">
        <v>10495</v>
      </c>
      <c r="E129" s="33">
        <v>8900</v>
      </c>
      <c r="F129" s="33">
        <v>7515</v>
      </c>
      <c r="G129" s="33">
        <v>10175</v>
      </c>
      <c r="H129" s="33">
        <v>6990</v>
      </c>
      <c r="I129" s="18">
        <v>10418</v>
      </c>
      <c r="J129" s="18">
        <v>9308</v>
      </c>
      <c r="K129" s="18">
        <v>39</v>
      </c>
      <c r="L129" s="18" t="s">
        <v>3</v>
      </c>
      <c r="M129" s="18" t="s">
        <v>3</v>
      </c>
      <c r="N129" s="18" t="s">
        <v>3</v>
      </c>
      <c r="O129" s="18" t="s">
        <v>3</v>
      </c>
      <c r="P129" s="15" t="s">
        <v>3</v>
      </c>
      <c r="Q129" s="18" t="s">
        <v>3</v>
      </c>
      <c r="R129" s="18" t="s">
        <v>3</v>
      </c>
      <c r="S129" s="18" t="s">
        <v>3</v>
      </c>
      <c r="T129" s="18" t="s">
        <v>3</v>
      </c>
      <c r="U129" s="18" t="s">
        <v>3</v>
      </c>
    </row>
    <row r="130" spans="1:21">
      <c r="A130" s="34" t="s">
        <v>79</v>
      </c>
      <c r="B130" s="33">
        <f>9743-45</f>
        <v>9698</v>
      </c>
      <c r="C130" s="33">
        <v>9719</v>
      </c>
      <c r="D130" s="33">
        <v>10788</v>
      </c>
      <c r="E130" s="33">
        <v>12316</v>
      </c>
      <c r="F130" s="33">
        <v>14296</v>
      </c>
      <c r="G130" s="33">
        <v>16277</v>
      </c>
      <c r="H130" s="33">
        <v>16954</v>
      </c>
      <c r="I130" s="18">
        <v>17478</v>
      </c>
      <c r="J130" s="18">
        <v>24662</v>
      </c>
      <c r="K130" s="18">
        <v>8201</v>
      </c>
      <c r="L130" s="18">
        <v>9290</v>
      </c>
      <c r="M130" s="18">
        <v>14568</v>
      </c>
      <c r="N130" s="18">
        <v>14685</v>
      </c>
      <c r="O130" s="18">
        <v>15400</v>
      </c>
      <c r="P130" s="15">
        <v>11869</v>
      </c>
      <c r="Q130" s="18">
        <v>13785</v>
      </c>
      <c r="R130" s="18">
        <v>14729</v>
      </c>
      <c r="S130" s="18">
        <v>15323</v>
      </c>
      <c r="T130" s="18">
        <v>16889</v>
      </c>
      <c r="U130" s="18">
        <v>17965</v>
      </c>
    </row>
    <row r="131" spans="1:21">
      <c r="A131" s="34" t="s">
        <v>44</v>
      </c>
      <c r="B131" s="33">
        <v>1723</v>
      </c>
      <c r="C131" s="33">
        <v>4056</v>
      </c>
      <c r="D131" s="33">
        <v>2070</v>
      </c>
      <c r="E131" s="33">
        <v>2371</v>
      </c>
      <c r="F131" s="33">
        <v>7265</v>
      </c>
      <c r="G131" s="33">
        <v>3097</v>
      </c>
      <c r="H131" s="33">
        <v>3803</v>
      </c>
      <c r="I131" s="15" t="s">
        <v>3</v>
      </c>
      <c r="J131" s="15" t="s">
        <v>3</v>
      </c>
      <c r="K131" s="15" t="s">
        <v>3</v>
      </c>
      <c r="L131" s="15" t="s">
        <v>3</v>
      </c>
      <c r="M131" s="15" t="s">
        <v>3</v>
      </c>
      <c r="N131" s="15" t="s">
        <v>3</v>
      </c>
      <c r="O131" s="15" t="s">
        <v>3</v>
      </c>
      <c r="P131" s="15" t="s">
        <v>3</v>
      </c>
      <c r="Q131" s="15" t="s">
        <v>3</v>
      </c>
      <c r="R131" s="15" t="s">
        <v>3</v>
      </c>
      <c r="S131" s="15" t="s">
        <v>3</v>
      </c>
      <c r="T131" s="15" t="s">
        <v>3</v>
      </c>
      <c r="U131" s="15">
        <v>10312</v>
      </c>
    </row>
    <row r="132" spans="1:21">
      <c r="A132" s="34" t="s">
        <v>80</v>
      </c>
      <c r="B132" s="15" t="s">
        <v>3</v>
      </c>
      <c r="C132" s="15" t="s">
        <v>3</v>
      </c>
      <c r="D132" s="15" t="s">
        <v>3</v>
      </c>
      <c r="E132" s="33">
        <v>768</v>
      </c>
      <c r="F132" s="33">
        <v>125</v>
      </c>
      <c r="G132" s="33">
        <v>37</v>
      </c>
      <c r="H132" s="15" t="s">
        <v>3</v>
      </c>
      <c r="I132" s="15" t="s">
        <v>3</v>
      </c>
      <c r="J132" s="15" t="s">
        <v>3</v>
      </c>
      <c r="K132" s="15" t="s">
        <v>3</v>
      </c>
      <c r="L132" s="15" t="s">
        <v>3</v>
      </c>
      <c r="M132" s="15" t="s">
        <v>3</v>
      </c>
      <c r="N132" s="15" t="s">
        <v>3</v>
      </c>
      <c r="O132" s="15" t="s">
        <v>3</v>
      </c>
      <c r="P132" s="15" t="s">
        <v>3</v>
      </c>
      <c r="Q132" s="15" t="s">
        <v>3</v>
      </c>
      <c r="R132" s="15" t="s">
        <v>3</v>
      </c>
      <c r="S132" s="15" t="s">
        <v>3</v>
      </c>
      <c r="T132" s="15" t="s">
        <v>3</v>
      </c>
      <c r="U132" s="15" t="s">
        <v>3</v>
      </c>
    </row>
    <row r="133" spans="1:21">
      <c r="A133" s="34" t="s">
        <v>81</v>
      </c>
      <c r="B133" s="33">
        <v>646</v>
      </c>
      <c r="C133" s="33">
        <v>542</v>
      </c>
      <c r="D133" s="33">
        <v>443</v>
      </c>
      <c r="E133" s="15" t="s">
        <v>3</v>
      </c>
      <c r="F133" s="15" t="s">
        <v>3</v>
      </c>
      <c r="G133" s="15" t="s">
        <v>3</v>
      </c>
      <c r="H133" s="15" t="s">
        <v>3</v>
      </c>
      <c r="I133" s="15" t="s">
        <v>3</v>
      </c>
      <c r="J133" s="15" t="s">
        <v>3</v>
      </c>
      <c r="K133" s="15" t="s">
        <v>3</v>
      </c>
      <c r="L133" s="15" t="s">
        <v>3</v>
      </c>
      <c r="M133" s="15" t="s">
        <v>3</v>
      </c>
      <c r="N133" s="15" t="s">
        <v>3</v>
      </c>
      <c r="O133" s="15" t="s">
        <v>3</v>
      </c>
      <c r="P133" s="15" t="s">
        <v>3</v>
      </c>
      <c r="Q133" s="15" t="s">
        <v>3</v>
      </c>
      <c r="R133" s="15" t="s">
        <v>3</v>
      </c>
      <c r="S133" s="15" t="s">
        <v>3</v>
      </c>
      <c r="T133" s="15" t="s">
        <v>3</v>
      </c>
      <c r="U133" s="15" t="s">
        <v>3</v>
      </c>
    </row>
    <row r="134" spans="1:21">
      <c r="A134" s="32" t="s">
        <v>108</v>
      </c>
      <c r="B134" s="33">
        <v>14869</v>
      </c>
      <c r="C134" s="33">
        <v>15448</v>
      </c>
      <c r="D134" s="33">
        <v>11963</v>
      </c>
      <c r="E134" s="33">
        <v>18193</v>
      </c>
      <c r="F134" s="33">
        <v>4428</v>
      </c>
      <c r="G134" s="15" t="s">
        <v>3</v>
      </c>
      <c r="H134" s="33">
        <v>3928</v>
      </c>
      <c r="I134" s="18">
        <v>12748</v>
      </c>
      <c r="J134" s="18">
        <v>9250</v>
      </c>
      <c r="K134" s="18">
        <v>2873</v>
      </c>
      <c r="L134" s="18">
        <v>4638</v>
      </c>
      <c r="M134" s="18">
        <v>3903</v>
      </c>
      <c r="N134" s="18">
        <v>5384</v>
      </c>
      <c r="O134" s="18">
        <v>157</v>
      </c>
      <c r="P134" s="15" t="s">
        <v>3</v>
      </c>
      <c r="Q134" s="15" t="s">
        <v>3</v>
      </c>
      <c r="R134" s="15" t="s">
        <v>3</v>
      </c>
      <c r="S134" s="15" t="s">
        <v>3</v>
      </c>
      <c r="T134" s="15" t="s">
        <v>3</v>
      </c>
      <c r="U134" s="15">
        <v>14068</v>
      </c>
    </row>
    <row r="135" spans="1:21">
      <c r="A135" s="34" t="s">
        <v>71</v>
      </c>
      <c r="B135" s="33">
        <v>728</v>
      </c>
      <c r="C135" s="33">
        <v>1092</v>
      </c>
      <c r="D135" s="33">
        <v>972</v>
      </c>
      <c r="E135" s="33">
        <f>1214-291</f>
        <v>923</v>
      </c>
      <c r="F135" s="33">
        <v>831</v>
      </c>
      <c r="G135" s="33">
        <v>732</v>
      </c>
      <c r="H135" s="33">
        <v>261</v>
      </c>
      <c r="I135" s="15" t="s">
        <v>3</v>
      </c>
      <c r="J135" s="15" t="s">
        <v>3</v>
      </c>
      <c r="K135" s="15" t="s">
        <v>3</v>
      </c>
      <c r="L135" s="15" t="s">
        <v>3</v>
      </c>
      <c r="M135" s="15" t="s">
        <v>3</v>
      </c>
      <c r="N135" s="15" t="s">
        <v>3</v>
      </c>
      <c r="O135" s="15"/>
      <c r="P135" s="15" t="s">
        <v>3</v>
      </c>
      <c r="Q135" s="15" t="s">
        <v>3</v>
      </c>
      <c r="R135" s="15" t="s">
        <v>3</v>
      </c>
      <c r="S135" s="15" t="s">
        <v>3</v>
      </c>
      <c r="T135" s="15" t="s">
        <v>3</v>
      </c>
      <c r="U135" s="15" t="s">
        <v>3</v>
      </c>
    </row>
    <row r="136" spans="1:21">
      <c r="A136" s="35" t="s">
        <v>72</v>
      </c>
      <c r="B136" s="36">
        <f>SUM(B123:B135)</f>
        <v>169864</v>
      </c>
      <c r="C136" s="36">
        <f>SUM(C123:C135)</f>
        <v>190922</v>
      </c>
      <c r="D136" s="36">
        <f>SUM(D123:D135)</f>
        <v>189178</v>
      </c>
      <c r="E136" s="36">
        <f>SUM(E123:E135)</f>
        <v>187134</v>
      </c>
      <c r="F136" s="36">
        <f t="shared" ref="F136:L136" si="19">SUM(F120:F135)</f>
        <v>208002</v>
      </c>
      <c r="G136" s="36">
        <f t="shared" si="19"/>
        <v>205322</v>
      </c>
      <c r="H136" s="36">
        <f>SUM(H120:H135)</f>
        <v>206435</v>
      </c>
      <c r="I136" s="36">
        <f t="shared" si="19"/>
        <v>214331</v>
      </c>
      <c r="J136" s="36">
        <f t="shared" si="19"/>
        <v>201122</v>
      </c>
      <c r="K136" s="36">
        <f t="shared" si="19"/>
        <v>89209</v>
      </c>
      <c r="L136" s="36">
        <f t="shared" si="19"/>
        <v>121511</v>
      </c>
      <c r="M136" s="36">
        <f t="shared" ref="M136:R136" si="20">SUM(M120:M135)</f>
        <v>118362</v>
      </c>
      <c r="N136" s="36">
        <f t="shared" si="20"/>
        <v>109734</v>
      </c>
      <c r="O136" s="36">
        <f t="shared" si="20"/>
        <v>85278</v>
      </c>
      <c r="P136" s="36">
        <f t="shared" si="20"/>
        <v>67904</v>
      </c>
      <c r="Q136" s="36">
        <f t="shared" si="20"/>
        <v>91086</v>
      </c>
      <c r="R136" s="36">
        <f t="shared" si="20"/>
        <v>90887</v>
      </c>
      <c r="S136" s="36">
        <f>SUM(S120:S135)</f>
        <v>76008</v>
      </c>
      <c r="T136" s="36">
        <f>SUM(T120:T135)</f>
        <v>80448</v>
      </c>
      <c r="U136" s="36">
        <f>+U122+U123+U127+U130+U131+U134</f>
        <v>73886</v>
      </c>
    </row>
    <row r="137" spans="1:21" ht="13.5">
      <c r="A137" s="29" t="s">
        <v>82</v>
      </c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8"/>
      <c r="M137" s="18"/>
      <c r="N137" s="18"/>
      <c r="O137" s="18"/>
      <c r="P137" s="18"/>
      <c r="Q137" s="18"/>
      <c r="R137" s="18"/>
      <c r="S137" s="18"/>
      <c r="T137" s="18"/>
      <c r="U137" s="18"/>
    </row>
    <row r="138" spans="1:21">
      <c r="A138" s="32" t="s">
        <v>74</v>
      </c>
      <c r="B138" s="15" t="s">
        <v>3</v>
      </c>
      <c r="C138" s="15" t="s">
        <v>3</v>
      </c>
      <c r="D138" s="15" t="s">
        <v>3</v>
      </c>
      <c r="E138" s="15" t="s">
        <v>3</v>
      </c>
      <c r="F138" s="33">
        <v>494</v>
      </c>
      <c r="G138" s="33">
        <v>969</v>
      </c>
      <c r="H138" s="33">
        <v>844</v>
      </c>
      <c r="I138" s="18">
        <v>883</v>
      </c>
      <c r="J138" s="18">
        <v>1262</v>
      </c>
      <c r="K138" s="18">
        <v>1021</v>
      </c>
      <c r="L138" s="18">
        <v>1177</v>
      </c>
      <c r="M138" s="18">
        <v>1539</v>
      </c>
      <c r="N138" s="18">
        <v>1762</v>
      </c>
      <c r="O138" s="18">
        <v>1949</v>
      </c>
      <c r="P138" s="18">
        <v>1793</v>
      </c>
      <c r="Q138" s="18">
        <v>2320</v>
      </c>
      <c r="R138" s="18">
        <v>2228</v>
      </c>
      <c r="S138" s="18">
        <v>1734</v>
      </c>
      <c r="T138" s="18">
        <v>2017</v>
      </c>
      <c r="U138" s="18">
        <v>1263</v>
      </c>
    </row>
    <row r="139" spans="1:21">
      <c r="A139" s="34" t="s">
        <v>76</v>
      </c>
      <c r="B139" s="33">
        <v>2180</v>
      </c>
      <c r="C139" s="33">
        <v>1591</v>
      </c>
      <c r="D139" s="33">
        <v>1768</v>
      </c>
      <c r="E139" s="33">
        <v>1446</v>
      </c>
      <c r="F139" s="33">
        <v>444</v>
      </c>
      <c r="G139" s="15" t="s">
        <v>3</v>
      </c>
      <c r="H139" s="15" t="s">
        <v>3</v>
      </c>
      <c r="I139" s="15" t="s">
        <v>3</v>
      </c>
      <c r="J139" s="15" t="s">
        <v>3</v>
      </c>
      <c r="K139" s="15" t="s">
        <v>3</v>
      </c>
      <c r="L139" s="15" t="s">
        <v>3</v>
      </c>
      <c r="M139" s="15" t="s">
        <v>3</v>
      </c>
      <c r="N139" s="15" t="s">
        <v>3</v>
      </c>
      <c r="O139" s="15" t="s">
        <v>3</v>
      </c>
      <c r="P139" s="15" t="s">
        <v>3</v>
      </c>
      <c r="Q139" s="15" t="s">
        <v>3</v>
      </c>
      <c r="R139" s="15" t="s">
        <v>3</v>
      </c>
      <c r="S139" s="15" t="s">
        <v>3</v>
      </c>
      <c r="T139" s="15" t="s">
        <v>3</v>
      </c>
      <c r="U139" s="15" t="s">
        <v>3</v>
      </c>
    </row>
    <row r="140" spans="1:21">
      <c r="A140" s="34" t="s">
        <v>77</v>
      </c>
      <c r="B140" s="33">
        <v>57</v>
      </c>
      <c r="C140" s="33">
        <v>12</v>
      </c>
      <c r="D140" s="15" t="s">
        <v>3</v>
      </c>
      <c r="E140" s="15" t="s">
        <v>3</v>
      </c>
      <c r="F140" s="15" t="s">
        <v>3</v>
      </c>
      <c r="G140" s="15" t="s">
        <v>3</v>
      </c>
      <c r="H140" s="15" t="s">
        <v>3</v>
      </c>
      <c r="I140" s="15" t="s">
        <v>3</v>
      </c>
      <c r="J140" s="15" t="s">
        <v>3</v>
      </c>
      <c r="K140" s="15" t="s">
        <v>3</v>
      </c>
      <c r="L140" s="15" t="s">
        <v>3</v>
      </c>
      <c r="M140" s="15" t="s">
        <v>3</v>
      </c>
      <c r="N140" s="15" t="s">
        <v>3</v>
      </c>
      <c r="O140" s="15" t="s">
        <v>3</v>
      </c>
      <c r="P140" s="15" t="s">
        <v>3</v>
      </c>
      <c r="Q140" s="15" t="s">
        <v>3</v>
      </c>
      <c r="R140" s="15" t="s">
        <v>3</v>
      </c>
      <c r="S140" s="15" t="s">
        <v>3</v>
      </c>
      <c r="T140" s="15" t="s">
        <v>3</v>
      </c>
      <c r="U140" s="15" t="s">
        <v>3</v>
      </c>
    </row>
    <row r="141" spans="1:21">
      <c r="A141" s="34" t="s">
        <v>79</v>
      </c>
      <c r="B141" s="33">
        <v>45</v>
      </c>
      <c r="C141" s="33">
        <v>36</v>
      </c>
      <c r="D141" s="15" t="s">
        <v>3</v>
      </c>
      <c r="E141" s="15" t="s">
        <v>3</v>
      </c>
      <c r="F141" s="15" t="s">
        <v>3</v>
      </c>
      <c r="G141" s="15" t="s">
        <v>3</v>
      </c>
      <c r="H141" s="15" t="s">
        <v>3</v>
      </c>
      <c r="I141" s="15" t="s">
        <v>3</v>
      </c>
      <c r="J141" s="15" t="s">
        <v>3</v>
      </c>
      <c r="K141" s="15" t="s">
        <v>3</v>
      </c>
      <c r="L141" s="15" t="s">
        <v>3</v>
      </c>
      <c r="M141" s="15" t="s">
        <v>3</v>
      </c>
      <c r="N141" s="15" t="s">
        <v>3</v>
      </c>
      <c r="O141" s="15" t="s">
        <v>3</v>
      </c>
      <c r="P141" s="15" t="s">
        <v>3</v>
      </c>
      <c r="Q141" s="15" t="s">
        <v>3</v>
      </c>
      <c r="R141" s="15" t="s">
        <v>3</v>
      </c>
      <c r="S141" s="15" t="s">
        <v>3</v>
      </c>
      <c r="T141" s="15" t="s">
        <v>3</v>
      </c>
      <c r="U141" s="15" t="s">
        <v>3</v>
      </c>
    </row>
    <row r="142" spans="1:21">
      <c r="A142" s="34" t="s">
        <v>83</v>
      </c>
      <c r="B142" s="33">
        <v>296</v>
      </c>
      <c r="C142" s="33">
        <v>312</v>
      </c>
      <c r="D142" s="33">
        <v>301</v>
      </c>
      <c r="E142" s="33">
        <v>291</v>
      </c>
      <c r="F142" s="33">
        <v>353</v>
      </c>
      <c r="G142" s="33">
        <v>462</v>
      </c>
      <c r="H142" s="33">
        <v>425</v>
      </c>
      <c r="I142" s="18">
        <v>472</v>
      </c>
      <c r="J142" s="18">
        <v>512</v>
      </c>
      <c r="K142" s="18">
        <v>449</v>
      </c>
      <c r="L142" s="18">
        <v>331</v>
      </c>
      <c r="M142" s="18">
        <v>288</v>
      </c>
      <c r="N142" s="18">
        <v>543</v>
      </c>
      <c r="O142" s="18">
        <v>444</v>
      </c>
      <c r="P142" s="18">
        <v>313</v>
      </c>
      <c r="Q142" s="18">
        <v>304</v>
      </c>
      <c r="R142" s="18">
        <v>191</v>
      </c>
      <c r="S142" s="18">
        <v>174</v>
      </c>
      <c r="T142" s="18">
        <v>233</v>
      </c>
      <c r="U142" s="18">
        <v>162</v>
      </c>
    </row>
    <row r="143" spans="1:21">
      <c r="A143" s="34" t="s">
        <v>111</v>
      </c>
      <c r="B143" s="33" t="s">
        <v>3</v>
      </c>
      <c r="C143" s="15" t="s">
        <v>3</v>
      </c>
      <c r="D143" s="15" t="s">
        <v>3</v>
      </c>
      <c r="E143" s="15" t="s">
        <v>3</v>
      </c>
      <c r="F143" s="15" t="s">
        <v>3</v>
      </c>
      <c r="G143" s="15" t="s">
        <v>3</v>
      </c>
      <c r="H143" s="15" t="s">
        <v>3</v>
      </c>
      <c r="I143" s="15" t="s">
        <v>3</v>
      </c>
      <c r="J143" s="15" t="s">
        <v>3</v>
      </c>
      <c r="K143" s="15" t="s">
        <v>3</v>
      </c>
      <c r="L143" s="15" t="s">
        <v>3</v>
      </c>
      <c r="M143" s="15" t="s">
        <v>3</v>
      </c>
      <c r="N143" s="15" t="s">
        <v>3</v>
      </c>
      <c r="O143" s="18">
        <v>439</v>
      </c>
      <c r="P143" s="18">
        <v>721</v>
      </c>
      <c r="Q143" s="18">
        <v>769</v>
      </c>
      <c r="R143" s="18">
        <v>618</v>
      </c>
      <c r="S143" s="18">
        <v>303</v>
      </c>
      <c r="T143" s="18">
        <v>747</v>
      </c>
      <c r="U143" s="18">
        <v>520</v>
      </c>
    </row>
    <row r="144" spans="1:21">
      <c r="A144" s="34" t="s">
        <v>71</v>
      </c>
      <c r="B144" s="15" t="s">
        <v>3</v>
      </c>
      <c r="C144" s="15" t="s">
        <v>3</v>
      </c>
      <c r="D144" s="15">
        <v>20</v>
      </c>
      <c r="E144" s="15" t="s">
        <v>3</v>
      </c>
      <c r="F144" s="15" t="s">
        <v>3</v>
      </c>
      <c r="G144" s="15" t="s">
        <v>3</v>
      </c>
      <c r="H144" s="15" t="s">
        <v>3</v>
      </c>
      <c r="I144" s="15" t="s">
        <v>3</v>
      </c>
      <c r="J144" s="15" t="s">
        <v>3</v>
      </c>
      <c r="K144" s="15" t="s">
        <v>3</v>
      </c>
      <c r="L144" s="15" t="s">
        <v>3</v>
      </c>
      <c r="M144" s="15" t="s">
        <v>3</v>
      </c>
      <c r="N144" s="15" t="s">
        <v>3</v>
      </c>
      <c r="O144" s="15" t="s">
        <v>3</v>
      </c>
      <c r="P144" s="15" t="s">
        <v>3</v>
      </c>
      <c r="Q144" s="15" t="s">
        <v>3</v>
      </c>
      <c r="R144" s="15" t="s">
        <v>3</v>
      </c>
      <c r="S144" s="15" t="s">
        <v>3</v>
      </c>
      <c r="T144" s="15" t="s">
        <v>3</v>
      </c>
      <c r="U144" s="15" t="s">
        <v>3</v>
      </c>
    </row>
    <row r="145" spans="1:21">
      <c r="A145" s="65" t="s">
        <v>72</v>
      </c>
      <c r="B145" s="36">
        <f>SUM(B139:B144)</f>
        <v>2578</v>
      </c>
      <c r="C145" s="36">
        <f>SUM(C139:C144)</f>
        <v>1951</v>
      </c>
      <c r="D145" s="36">
        <f>SUM(D139:D144)</f>
        <v>2089</v>
      </c>
      <c r="E145" s="36">
        <f>SUM(E139:E144)</f>
        <v>1737</v>
      </c>
      <c r="F145" s="36">
        <f t="shared" ref="F145:L145" si="21">SUM(F138:F144)</f>
        <v>1291</v>
      </c>
      <c r="G145" s="36">
        <f t="shared" si="21"/>
        <v>1431</v>
      </c>
      <c r="H145" s="36">
        <f t="shared" si="21"/>
        <v>1269</v>
      </c>
      <c r="I145" s="36">
        <f t="shared" si="21"/>
        <v>1355</v>
      </c>
      <c r="J145" s="36">
        <f t="shared" si="21"/>
        <v>1774</v>
      </c>
      <c r="K145" s="36">
        <f t="shared" si="21"/>
        <v>1470</v>
      </c>
      <c r="L145" s="36">
        <f t="shared" si="21"/>
        <v>1508</v>
      </c>
      <c r="M145" s="36">
        <f>SUM(M138:M144)</f>
        <v>1827</v>
      </c>
      <c r="N145" s="36">
        <f>SUM(N138:N144)</f>
        <v>2305</v>
      </c>
      <c r="O145" s="36">
        <f>+O142+O138+O143</f>
        <v>2832</v>
      </c>
      <c r="P145" s="36">
        <f>+P142+P138+P143</f>
        <v>2827</v>
      </c>
      <c r="Q145" s="36">
        <f>+Q142+Q138+Q143</f>
        <v>3393</v>
      </c>
      <c r="R145" s="36">
        <f>+R142+R138+R143</f>
        <v>3037</v>
      </c>
      <c r="S145" s="36">
        <f>+S142+S138+S143</f>
        <v>2211</v>
      </c>
      <c r="T145" s="36">
        <f>+T138+T142+T143</f>
        <v>2997</v>
      </c>
      <c r="U145" s="36">
        <f>+U138+U142+U143</f>
        <v>1945</v>
      </c>
    </row>
    <row r="146" spans="1:21">
      <c r="A146" s="65" t="s">
        <v>139</v>
      </c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 t="s">
        <v>3</v>
      </c>
      <c r="T146" s="36">
        <v>1443</v>
      </c>
      <c r="U146" s="36">
        <v>2439</v>
      </c>
    </row>
    <row r="147" spans="1:21">
      <c r="A147" s="65" t="s">
        <v>119</v>
      </c>
      <c r="B147" s="36">
        <f>+B145+B136</f>
        <v>172442</v>
      </c>
      <c r="C147" s="36">
        <f>+C145+C136</f>
        <v>192873</v>
      </c>
      <c r="D147" s="36">
        <f t="shared" ref="D147:R147" si="22">+D145+D136</f>
        <v>191267</v>
      </c>
      <c r="E147" s="36">
        <f t="shared" si="22"/>
        <v>188871</v>
      </c>
      <c r="F147" s="36">
        <f t="shared" si="22"/>
        <v>209293</v>
      </c>
      <c r="G147" s="36">
        <f t="shared" si="22"/>
        <v>206753</v>
      </c>
      <c r="H147" s="36">
        <f t="shared" si="22"/>
        <v>207704</v>
      </c>
      <c r="I147" s="36">
        <f t="shared" si="22"/>
        <v>215686</v>
      </c>
      <c r="J147" s="36">
        <f t="shared" si="22"/>
        <v>202896</v>
      </c>
      <c r="K147" s="36">
        <f t="shared" si="22"/>
        <v>90679</v>
      </c>
      <c r="L147" s="36">
        <f t="shared" si="22"/>
        <v>123019</v>
      </c>
      <c r="M147" s="36">
        <f t="shared" si="22"/>
        <v>120189</v>
      </c>
      <c r="N147" s="36">
        <f t="shared" si="22"/>
        <v>112039</v>
      </c>
      <c r="O147" s="36">
        <f t="shared" si="22"/>
        <v>88110</v>
      </c>
      <c r="P147" s="36">
        <f t="shared" si="22"/>
        <v>70731</v>
      </c>
      <c r="Q147" s="36">
        <f t="shared" si="22"/>
        <v>94479</v>
      </c>
      <c r="R147" s="36">
        <f t="shared" si="22"/>
        <v>93924</v>
      </c>
      <c r="S147" s="36">
        <f>+S145+S136</f>
        <v>78219</v>
      </c>
      <c r="T147" s="36">
        <f>+T145+T136+T146</f>
        <v>84888</v>
      </c>
      <c r="U147" s="36">
        <f>+U145+U136+U146</f>
        <v>78270</v>
      </c>
    </row>
    <row r="148" spans="1:21" ht="13.5">
      <c r="A148" s="29" t="s">
        <v>84</v>
      </c>
      <c r="B148" s="17"/>
      <c r="C148" s="17"/>
      <c r="D148" s="17"/>
      <c r="E148" s="17"/>
      <c r="F148" s="17"/>
      <c r="G148" s="17"/>
      <c r="H148" s="17"/>
      <c r="I148" s="17"/>
      <c r="J148" s="17"/>
      <c r="K148" s="30"/>
      <c r="L148" s="31"/>
      <c r="M148" s="31"/>
      <c r="N148" s="31"/>
      <c r="O148" s="31"/>
      <c r="P148" s="31"/>
      <c r="Q148" s="31"/>
      <c r="R148" s="31"/>
      <c r="S148" s="31"/>
      <c r="T148" s="31"/>
      <c r="U148" s="31"/>
    </row>
    <row r="149" spans="1:21">
      <c r="A149" s="22" t="s">
        <v>74</v>
      </c>
      <c r="B149" s="13" t="s">
        <v>3</v>
      </c>
      <c r="C149" s="13" t="s">
        <v>3</v>
      </c>
      <c r="D149" s="13" t="s">
        <v>3</v>
      </c>
      <c r="E149" s="13" t="s">
        <v>3</v>
      </c>
      <c r="F149" s="37">
        <f>+F120+F138</f>
        <v>509</v>
      </c>
      <c r="G149" s="37">
        <f>+G120+G138</f>
        <v>985</v>
      </c>
      <c r="H149" s="37">
        <f>+H120+H138</f>
        <v>867</v>
      </c>
      <c r="I149" s="37">
        <f>+I120+I138</f>
        <v>889</v>
      </c>
      <c r="J149" s="37">
        <f t="shared" ref="J149:P149" si="23">+J138</f>
        <v>1262</v>
      </c>
      <c r="K149" s="37">
        <f t="shared" si="23"/>
        <v>1021</v>
      </c>
      <c r="L149" s="33">
        <f t="shared" si="23"/>
        <v>1177</v>
      </c>
      <c r="M149" s="33">
        <f t="shared" si="23"/>
        <v>1539</v>
      </c>
      <c r="N149" s="33">
        <f t="shared" si="23"/>
        <v>1762</v>
      </c>
      <c r="O149" s="33">
        <f>+O138</f>
        <v>1949</v>
      </c>
      <c r="P149" s="33">
        <f t="shared" si="23"/>
        <v>1793</v>
      </c>
      <c r="Q149" s="33">
        <f>+Q138</f>
        <v>2320</v>
      </c>
      <c r="R149" s="33">
        <f>+R138</f>
        <v>2228</v>
      </c>
      <c r="S149" s="33">
        <f>+S138</f>
        <v>1734</v>
      </c>
      <c r="T149" s="33">
        <f>+T138</f>
        <v>2017</v>
      </c>
      <c r="U149" s="33">
        <f>+U138</f>
        <v>1263</v>
      </c>
    </row>
    <row r="150" spans="1:21">
      <c r="A150" s="22" t="s">
        <v>2</v>
      </c>
      <c r="B150" s="37">
        <f t="shared" ref="B150:T150" si="24">B7</f>
        <v>1029</v>
      </c>
      <c r="C150" s="37">
        <f t="shared" si="24"/>
        <v>1470</v>
      </c>
      <c r="D150" s="37">
        <f t="shared" si="24"/>
        <v>1462</v>
      </c>
      <c r="E150" s="37">
        <f t="shared" si="24"/>
        <v>1476</v>
      </c>
      <c r="F150" s="37">
        <f t="shared" si="24"/>
        <v>2067</v>
      </c>
      <c r="G150" s="37">
        <f t="shared" si="24"/>
        <v>4461</v>
      </c>
      <c r="H150" s="37">
        <f t="shared" si="24"/>
        <v>7052</v>
      </c>
      <c r="I150" s="37">
        <f t="shared" si="24"/>
        <v>7393</v>
      </c>
      <c r="J150" s="37">
        <f t="shared" si="24"/>
        <v>6487</v>
      </c>
      <c r="K150" s="37">
        <f t="shared" si="24"/>
        <v>2649</v>
      </c>
      <c r="L150" s="33">
        <f t="shared" si="24"/>
        <v>2703</v>
      </c>
      <c r="M150" s="33">
        <f t="shared" si="24"/>
        <v>3584</v>
      </c>
      <c r="N150" s="33">
        <f t="shared" si="24"/>
        <v>3313</v>
      </c>
      <c r="O150" s="33">
        <f t="shared" si="24"/>
        <v>3828</v>
      </c>
      <c r="P150" s="33">
        <f t="shared" si="24"/>
        <v>3967</v>
      </c>
      <c r="Q150" s="33">
        <f t="shared" si="24"/>
        <v>3172</v>
      </c>
      <c r="R150" s="33">
        <f t="shared" si="24"/>
        <v>3690</v>
      </c>
      <c r="S150" s="33">
        <f t="shared" si="24"/>
        <v>5164</v>
      </c>
      <c r="T150" s="33">
        <f t="shared" si="24"/>
        <v>6286</v>
      </c>
      <c r="U150" s="33">
        <f t="shared" ref="U150" si="25">U7</f>
        <v>6142</v>
      </c>
    </row>
    <row r="151" spans="1:21">
      <c r="A151" s="22" t="s">
        <v>9</v>
      </c>
      <c r="B151" s="37">
        <f t="shared" ref="B151:T151" si="26">B21</f>
        <v>1468</v>
      </c>
      <c r="C151" s="37">
        <f t="shared" si="26"/>
        <v>1429</v>
      </c>
      <c r="D151" s="37">
        <f t="shared" si="26"/>
        <v>1063</v>
      </c>
      <c r="E151" s="37">
        <f t="shared" si="26"/>
        <v>816</v>
      </c>
      <c r="F151" s="37">
        <f t="shared" si="26"/>
        <v>7686</v>
      </c>
      <c r="G151" s="37">
        <f t="shared" si="26"/>
        <v>9560</v>
      </c>
      <c r="H151" s="37">
        <f t="shared" si="26"/>
        <v>10034</v>
      </c>
      <c r="I151" s="37">
        <f t="shared" si="26"/>
        <v>9973</v>
      </c>
      <c r="J151" s="37">
        <f t="shared" si="26"/>
        <v>7675</v>
      </c>
      <c r="K151" s="37">
        <f t="shared" si="26"/>
        <v>3596</v>
      </c>
      <c r="L151" s="33">
        <f t="shared" si="26"/>
        <v>4791</v>
      </c>
      <c r="M151" s="33">
        <f t="shared" si="26"/>
        <v>7528</v>
      </c>
      <c r="N151" s="33">
        <f t="shared" si="26"/>
        <v>9108</v>
      </c>
      <c r="O151" s="33">
        <f t="shared" si="26"/>
        <v>10496</v>
      </c>
      <c r="P151" s="33">
        <f t="shared" si="26"/>
        <v>10614</v>
      </c>
      <c r="Q151" s="33">
        <f t="shared" si="26"/>
        <v>10720</v>
      </c>
      <c r="R151" s="33">
        <f t="shared" si="26"/>
        <v>11664</v>
      </c>
      <c r="S151" s="33">
        <f t="shared" si="26"/>
        <v>10457</v>
      </c>
      <c r="T151" s="33">
        <f t="shared" si="26"/>
        <v>8717</v>
      </c>
      <c r="U151" s="33">
        <f t="shared" ref="U151" si="27">U21</f>
        <v>12137</v>
      </c>
    </row>
    <row r="152" spans="1:21">
      <c r="A152" s="22" t="s">
        <v>10</v>
      </c>
      <c r="B152" s="13" t="str">
        <f t="shared" ref="B152:M152" si="28">B27</f>
        <v>-</v>
      </c>
      <c r="C152" s="13">
        <f t="shared" si="28"/>
        <v>41480</v>
      </c>
      <c r="D152" s="13">
        <f t="shared" si="28"/>
        <v>159845</v>
      </c>
      <c r="E152" s="13">
        <f t="shared" si="28"/>
        <v>174191</v>
      </c>
      <c r="F152" s="13">
        <f t="shared" si="28"/>
        <v>189136</v>
      </c>
      <c r="G152" s="13">
        <f t="shared" si="28"/>
        <v>200163</v>
      </c>
      <c r="H152" s="13">
        <f t="shared" si="28"/>
        <v>184687</v>
      </c>
      <c r="I152" s="13">
        <f t="shared" si="28"/>
        <v>237709</v>
      </c>
      <c r="J152" s="13">
        <f t="shared" si="28"/>
        <v>234461</v>
      </c>
      <c r="K152" s="13">
        <f t="shared" si="28"/>
        <v>213670</v>
      </c>
      <c r="L152" s="15">
        <f t="shared" si="28"/>
        <v>216302</v>
      </c>
      <c r="M152" s="15">
        <f t="shared" si="28"/>
        <v>191474</v>
      </c>
      <c r="N152" s="15">
        <f>N27+N121</f>
        <v>207791</v>
      </c>
      <c r="O152" s="15">
        <f>O27+O121</f>
        <v>176883</v>
      </c>
      <c r="P152" s="15">
        <f>P27+P121</f>
        <v>179321</v>
      </c>
      <c r="Q152" s="15">
        <f>Q27</f>
        <v>201207</v>
      </c>
      <c r="R152" s="15">
        <f>R27</f>
        <v>210973</v>
      </c>
      <c r="S152" s="15">
        <f>S27</f>
        <v>218885</v>
      </c>
      <c r="T152" s="15">
        <f>T27</f>
        <v>234183</v>
      </c>
      <c r="U152" s="15">
        <f>U27</f>
        <v>221928</v>
      </c>
    </row>
    <row r="153" spans="1:21">
      <c r="A153" s="22" t="s">
        <v>67</v>
      </c>
      <c r="B153" s="37">
        <f>B113</f>
        <v>468</v>
      </c>
      <c r="C153" s="37">
        <f t="shared" ref="C153:K153" si="29">C113</f>
        <v>444</v>
      </c>
      <c r="D153" s="37">
        <f t="shared" si="29"/>
        <v>442</v>
      </c>
      <c r="E153" s="37">
        <f t="shared" si="29"/>
        <v>435</v>
      </c>
      <c r="F153" s="37">
        <f t="shared" si="29"/>
        <v>432</v>
      </c>
      <c r="G153" s="37">
        <f t="shared" si="29"/>
        <v>423</v>
      </c>
      <c r="H153" s="37">
        <f>H113</f>
        <v>329</v>
      </c>
      <c r="I153" s="37">
        <f t="shared" si="29"/>
        <v>433</v>
      </c>
      <c r="J153" s="37">
        <f t="shared" si="29"/>
        <v>437</v>
      </c>
      <c r="K153" s="37">
        <f t="shared" si="29"/>
        <v>348</v>
      </c>
      <c r="L153" s="33">
        <f t="shared" ref="L153:R153" si="30">L113</f>
        <v>487</v>
      </c>
      <c r="M153" s="33">
        <f t="shared" si="30"/>
        <v>468</v>
      </c>
      <c r="N153" s="33">
        <f t="shared" si="30"/>
        <v>396</v>
      </c>
      <c r="O153" s="33">
        <f t="shared" si="30"/>
        <v>374</v>
      </c>
      <c r="P153" s="33">
        <f t="shared" si="30"/>
        <v>461</v>
      </c>
      <c r="Q153" s="33">
        <f t="shared" si="30"/>
        <v>501</v>
      </c>
      <c r="R153" s="33">
        <f t="shared" si="30"/>
        <v>496</v>
      </c>
      <c r="S153" s="33">
        <f>S113</f>
        <v>491</v>
      </c>
      <c r="T153" s="33">
        <f>T113</f>
        <v>506</v>
      </c>
      <c r="U153" s="33">
        <f>U113</f>
        <v>560</v>
      </c>
    </row>
    <row r="154" spans="1:21">
      <c r="A154" s="22" t="s">
        <v>143</v>
      </c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15" t="s">
        <v>3</v>
      </c>
      <c r="M154" s="15" t="s">
        <v>3</v>
      </c>
      <c r="N154" s="15" t="s">
        <v>3</v>
      </c>
      <c r="O154" s="15" t="s">
        <v>3</v>
      </c>
      <c r="P154" s="15" t="s">
        <v>3</v>
      </c>
      <c r="Q154" s="15" t="s">
        <v>3</v>
      </c>
      <c r="R154" s="15" t="s">
        <v>3</v>
      </c>
      <c r="S154" s="15" t="s">
        <v>3</v>
      </c>
      <c r="T154" s="15" t="s">
        <v>3</v>
      </c>
      <c r="U154" s="33">
        <v>9679</v>
      </c>
    </row>
    <row r="155" spans="1:21">
      <c r="A155" s="22" t="s">
        <v>75</v>
      </c>
      <c r="B155" s="37">
        <f>+B123</f>
        <v>489</v>
      </c>
      <c r="C155" s="37">
        <f t="shared" ref="C155:J155" si="31">+C123</f>
        <v>427</v>
      </c>
      <c r="D155" s="37">
        <f t="shared" si="31"/>
        <v>470</v>
      </c>
      <c r="E155" s="37">
        <f t="shared" si="31"/>
        <v>692</v>
      </c>
      <c r="F155" s="37">
        <f t="shared" si="31"/>
        <v>797</v>
      </c>
      <c r="G155" s="37">
        <f t="shared" si="31"/>
        <v>900</v>
      </c>
      <c r="H155" s="37">
        <f>+H123</f>
        <v>855</v>
      </c>
      <c r="I155" s="37">
        <f t="shared" si="31"/>
        <v>952</v>
      </c>
      <c r="J155" s="37">
        <f t="shared" si="31"/>
        <v>903</v>
      </c>
      <c r="K155" s="37">
        <f t="shared" ref="K155:P155" si="32">+K123</f>
        <v>802</v>
      </c>
      <c r="L155" s="33">
        <f t="shared" si="32"/>
        <v>826</v>
      </c>
      <c r="M155" s="33">
        <f t="shared" si="32"/>
        <v>780</v>
      </c>
      <c r="N155" s="33">
        <f t="shared" si="32"/>
        <v>1004</v>
      </c>
      <c r="O155" s="33">
        <f t="shared" si="32"/>
        <v>1055</v>
      </c>
      <c r="P155" s="33">
        <f t="shared" si="32"/>
        <v>741</v>
      </c>
      <c r="Q155" s="33">
        <f>+Q123</f>
        <v>817</v>
      </c>
      <c r="R155" s="33">
        <f>+R123</f>
        <v>723</v>
      </c>
      <c r="S155" s="33">
        <f>+S123</f>
        <v>890</v>
      </c>
      <c r="T155" s="33">
        <f>+T123</f>
        <v>952</v>
      </c>
      <c r="U155" s="33">
        <f>+U123</f>
        <v>918</v>
      </c>
    </row>
    <row r="156" spans="1:21">
      <c r="A156" s="22" t="s">
        <v>76</v>
      </c>
      <c r="B156" s="37">
        <f>+B124+B139</f>
        <v>2267</v>
      </c>
      <c r="C156" s="37">
        <f>+C124+C139</f>
        <v>1645</v>
      </c>
      <c r="D156" s="37">
        <f>+D124+D139</f>
        <v>1861</v>
      </c>
      <c r="E156" s="37">
        <f>+E124+E139</f>
        <v>1513</v>
      </c>
      <c r="F156" s="37">
        <f>+F124+F139</f>
        <v>466</v>
      </c>
      <c r="G156" s="13" t="s">
        <v>3</v>
      </c>
      <c r="H156" s="13" t="s">
        <v>3</v>
      </c>
      <c r="I156" s="13" t="s">
        <v>3</v>
      </c>
      <c r="J156" s="13" t="s">
        <v>3</v>
      </c>
      <c r="K156" s="13" t="s">
        <v>3</v>
      </c>
      <c r="L156" s="15" t="s">
        <v>3</v>
      </c>
      <c r="M156" s="15" t="s">
        <v>3</v>
      </c>
      <c r="N156" s="15" t="s">
        <v>3</v>
      </c>
      <c r="O156" s="15" t="s">
        <v>3</v>
      </c>
      <c r="P156" s="15" t="s">
        <v>3</v>
      </c>
      <c r="Q156" s="15" t="s">
        <v>3</v>
      </c>
      <c r="R156" s="15" t="s">
        <v>3</v>
      </c>
      <c r="S156" s="15" t="s">
        <v>3</v>
      </c>
      <c r="T156" s="15" t="s">
        <v>3</v>
      </c>
      <c r="U156" s="15" t="s">
        <v>3</v>
      </c>
    </row>
    <row r="157" spans="1:21">
      <c r="A157" s="22" t="s">
        <v>77</v>
      </c>
      <c r="B157" s="37">
        <f>+B125+B140</f>
        <v>2698</v>
      </c>
      <c r="C157" s="37">
        <f>+C125+C140</f>
        <v>3076</v>
      </c>
      <c r="D157" s="37">
        <f t="shared" ref="D157:J157" si="33">+D125</f>
        <v>986</v>
      </c>
      <c r="E157" s="13" t="str">
        <f t="shared" si="33"/>
        <v>-</v>
      </c>
      <c r="F157" s="13" t="str">
        <f t="shared" si="33"/>
        <v>-</v>
      </c>
      <c r="G157" s="13" t="str">
        <f t="shared" si="33"/>
        <v>-</v>
      </c>
      <c r="H157" s="13" t="str">
        <f>+H125</f>
        <v>-</v>
      </c>
      <c r="I157" s="13" t="str">
        <f t="shared" si="33"/>
        <v>-</v>
      </c>
      <c r="J157" s="13" t="str">
        <f t="shared" si="33"/>
        <v>-</v>
      </c>
      <c r="K157" s="13" t="str">
        <f t="shared" ref="K157:P157" si="34">+K125</f>
        <v>-</v>
      </c>
      <c r="L157" s="15" t="str">
        <f t="shared" si="34"/>
        <v>-</v>
      </c>
      <c r="M157" s="15" t="str">
        <f t="shared" si="34"/>
        <v>-</v>
      </c>
      <c r="N157" s="15" t="str">
        <f t="shared" si="34"/>
        <v>-</v>
      </c>
      <c r="O157" s="15" t="str">
        <f t="shared" si="34"/>
        <v>-</v>
      </c>
      <c r="P157" s="15" t="str">
        <f t="shared" si="34"/>
        <v>-</v>
      </c>
      <c r="Q157" s="15" t="str">
        <f>+Q125</f>
        <v>-</v>
      </c>
      <c r="R157" s="15" t="str">
        <f>+R125</f>
        <v>-</v>
      </c>
      <c r="S157" s="15" t="str">
        <f>+S125</f>
        <v>-</v>
      </c>
      <c r="T157" s="15" t="str">
        <f>+T125</f>
        <v>-</v>
      </c>
      <c r="U157" s="15" t="str">
        <f>+U125</f>
        <v>-</v>
      </c>
    </row>
    <row r="158" spans="1:21">
      <c r="A158" s="22" t="s">
        <v>11</v>
      </c>
      <c r="B158" s="37">
        <f>+B126+B31</f>
        <v>265376</v>
      </c>
      <c r="C158" s="37">
        <f t="shared" ref="C158:O158" si="35">SUM(C126,C31)</f>
        <v>173211</v>
      </c>
      <c r="D158" s="37">
        <f t="shared" si="35"/>
        <v>67702</v>
      </c>
      <c r="E158" s="37">
        <f t="shared" si="35"/>
        <v>54316</v>
      </c>
      <c r="F158" s="37">
        <f t="shared" si="35"/>
        <v>69903</v>
      </c>
      <c r="G158" s="37">
        <f t="shared" si="35"/>
        <v>71885</v>
      </c>
      <c r="H158" s="37">
        <f t="shared" si="35"/>
        <v>70890</v>
      </c>
      <c r="I158" s="37">
        <f t="shared" si="35"/>
        <v>75662</v>
      </c>
      <c r="J158" s="37">
        <f t="shared" si="35"/>
        <v>66215</v>
      </c>
      <c r="K158" s="37">
        <f t="shared" si="35"/>
        <v>20981</v>
      </c>
      <c r="L158" s="33">
        <f t="shared" si="35"/>
        <v>28270</v>
      </c>
      <c r="M158" s="33">
        <f t="shared" si="35"/>
        <v>28170</v>
      </c>
      <c r="N158" s="33">
        <f t="shared" si="35"/>
        <v>28031</v>
      </c>
      <c r="O158" s="33">
        <f t="shared" si="35"/>
        <v>12989</v>
      </c>
      <c r="P158" s="15" t="s">
        <v>3</v>
      </c>
      <c r="Q158" s="15" t="s">
        <v>3</v>
      </c>
      <c r="R158" s="15" t="s">
        <v>3</v>
      </c>
      <c r="S158" s="15" t="s">
        <v>3</v>
      </c>
      <c r="T158" s="15" t="s">
        <v>3</v>
      </c>
      <c r="U158" s="15" t="s">
        <v>3</v>
      </c>
    </row>
    <row r="159" spans="1:21">
      <c r="A159" s="22" t="s">
        <v>15</v>
      </c>
      <c r="B159" s="37">
        <f t="shared" ref="B159:S159" si="36">B36</f>
        <v>74751</v>
      </c>
      <c r="C159" s="37">
        <f t="shared" si="36"/>
        <v>112520</v>
      </c>
      <c r="D159" s="37">
        <f t="shared" si="36"/>
        <v>177028</v>
      </c>
      <c r="E159" s="37">
        <f t="shared" si="36"/>
        <v>184693</v>
      </c>
      <c r="F159" s="37">
        <f t="shared" si="36"/>
        <v>193455</v>
      </c>
      <c r="G159" s="37">
        <f t="shared" si="36"/>
        <v>186984</v>
      </c>
      <c r="H159" s="37">
        <f t="shared" si="36"/>
        <v>184351</v>
      </c>
      <c r="I159" s="37">
        <f t="shared" si="36"/>
        <v>237772</v>
      </c>
      <c r="J159" s="37">
        <f t="shared" si="36"/>
        <v>230423</v>
      </c>
      <c r="K159" s="37">
        <f t="shared" si="36"/>
        <v>75583</v>
      </c>
      <c r="L159" s="33">
        <f t="shared" si="36"/>
        <v>139278</v>
      </c>
      <c r="M159" s="33">
        <f t="shared" si="36"/>
        <v>97459</v>
      </c>
      <c r="N159" s="33">
        <f t="shared" si="36"/>
        <v>165630</v>
      </c>
      <c r="O159" s="33">
        <f t="shared" si="36"/>
        <v>138812</v>
      </c>
      <c r="P159" s="33">
        <f t="shared" si="36"/>
        <v>121799</v>
      </c>
      <c r="Q159" s="33">
        <f t="shared" si="36"/>
        <v>119414</v>
      </c>
      <c r="R159" s="33">
        <f t="shared" si="36"/>
        <v>134146</v>
      </c>
      <c r="S159" s="33">
        <f t="shared" si="36"/>
        <v>164160</v>
      </c>
      <c r="T159" s="33">
        <f>T36</f>
        <v>160676</v>
      </c>
      <c r="U159" s="33">
        <f>U36</f>
        <v>108876</v>
      </c>
    </row>
    <row r="160" spans="1:21">
      <c r="A160" s="22" t="s">
        <v>20</v>
      </c>
      <c r="B160" s="37">
        <f>+B42</f>
        <v>33476</v>
      </c>
      <c r="C160" s="37">
        <f>C127+C42</f>
        <v>37934</v>
      </c>
      <c r="D160" s="37">
        <f>D127+D42</f>
        <v>92432</v>
      </c>
      <c r="E160" s="37">
        <f>E127+E42</f>
        <v>83534</v>
      </c>
      <c r="F160" s="37">
        <f>F127+F42</f>
        <v>88763</v>
      </c>
      <c r="G160" s="37">
        <f t="shared" ref="G160:L160" si="37">G127</f>
        <v>90456</v>
      </c>
      <c r="H160" s="37">
        <f>H127</f>
        <v>89068</v>
      </c>
      <c r="I160" s="37">
        <f t="shared" si="37"/>
        <v>94968</v>
      </c>
      <c r="J160" s="37">
        <f t="shared" si="37"/>
        <v>87248</v>
      </c>
      <c r="K160" s="37">
        <f t="shared" si="37"/>
        <v>54185</v>
      </c>
      <c r="L160" s="33">
        <f t="shared" si="37"/>
        <v>72556</v>
      </c>
      <c r="M160" s="33">
        <f t="shared" ref="M160:R160" si="38">M127</f>
        <v>68079</v>
      </c>
      <c r="N160" s="33">
        <f t="shared" si="38"/>
        <v>54088</v>
      </c>
      <c r="O160" s="33">
        <f t="shared" si="38"/>
        <v>43640</v>
      </c>
      <c r="P160" s="33">
        <f t="shared" si="38"/>
        <v>43567</v>
      </c>
      <c r="Q160" s="33">
        <f t="shared" si="38"/>
        <v>60990</v>
      </c>
      <c r="R160" s="33">
        <f t="shared" si="38"/>
        <v>73615</v>
      </c>
      <c r="S160" s="33">
        <f>S127</f>
        <v>59795</v>
      </c>
      <c r="T160" s="33">
        <f>T127</f>
        <v>62607</v>
      </c>
      <c r="U160" s="33">
        <f>U127</f>
        <v>20944</v>
      </c>
    </row>
    <row r="161" spans="1:21">
      <c r="A161" s="22" t="s">
        <v>85</v>
      </c>
      <c r="B161" s="37">
        <f t="shared" ref="B161:S161" si="39">B45</f>
        <v>88844</v>
      </c>
      <c r="C161" s="37">
        <f t="shared" si="39"/>
        <v>122472</v>
      </c>
      <c r="D161" s="37">
        <f t="shared" si="39"/>
        <v>122929</v>
      </c>
      <c r="E161" s="37">
        <f t="shared" si="39"/>
        <v>126121</v>
      </c>
      <c r="F161" s="37">
        <f t="shared" si="39"/>
        <v>105532</v>
      </c>
      <c r="G161" s="37">
        <f t="shared" si="39"/>
        <v>84040</v>
      </c>
      <c r="H161" s="37">
        <f t="shared" si="39"/>
        <v>69852</v>
      </c>
      <c r="I161" s="37">
        <f t="shared" si="39"/>
        <v>54030</v>
      </c>
      <c r="J161" s="37">
        <f t="shared" si="39"/>
        <v>72876</v>
      </c>
      <c r="K161" s="37">
        <f t="shared" si="39"/>
        <v>41765</v>
      </c>
      <c r="L161" s="33">
        <f t="shared" si="39"/>
        <v>56356</v>
      </c>
      <c r="M161" s="33">
        <f t="shared" si="39"/>
        <v>49932</v>
      </c>
      <c r="N161" s="33">
        <f t="shared" si="39"/>
        <v>55916</v>
      </c>
      <c r="O161" s="33">
        <f t="shared" si="39"/>
        <v>78566</v>
      </c>
      <c r="P161" s="33">
        <f t="shared" si="39"/>
        <v>75152</v>
      </c>
      <c r="Q161" s="33">
        <f t="shared" si="39"/>
        <v>102670</v>
      </c>
      <c r="R161" s="33">
        <f t="shared" si="39"/>
        <v>172547</v>
      </c>
      <c r="S161" s="33">
        <f t="shared" si="39"/>
        <v>136656</v>
      </c>
      <c r="T161" s="33">
        <f>T45</f>
        <v>94879</v>
      </c>
      <c r="U161" s="33">
        <f>U45</f>
        <v>67962</v>
      </c>
    </row>
    <row r="162" spans="1:21">
      <c r="A162" s="22" t="s">
        <v>24</v>
      </c>
      <c r="B162" s="37">
        <f t="shared" ref="B162:R162" si="40">+B128+B54</f>
        <v>175608</v>
      </c>
      <c r="C162" s="37">
        <f t="shared" si="40"/>
        <v>152801</v>
      </c>
      <c r="D162" s="37">
        <f t="shared" si="40"/>
        <v>172122</v>
      </c>
      <c r="E162" s="37">
        <f t="shared" si="40"/>
        <v>162175</v>
      </c>
      <c r="F162" s="37">
        <f t="shared" si="40"/>
        <v>163854</v>
      </c>
      <c r="G162" s="37">
        <f t="shared" si="40"/>
        <v>187626</v>
      </c>
      <c r="H162" s="37">
        <f t="shared" si="40"/>
        <v>189377</v>
      </c>
      <c r="I162" s="37">
        <f t="shared" si="40"/>
        <v>234647</v>
      </c>
      <c r="J162" s="37">
        <f t="shared" si="40"/>
        <v>188367</v>
      </c>
      <c r="K162" s="37">
        <f t="shared" si="40"/>
        <v>116681</v>
      </c>
      <c r="L162" s="33">
        <f t="shared" si="40"/>
        <v>185096</v>
      </c>
      <c r="M162" s="33">
        <f t="shared" si="40"/>
        <v>241099</v>
      </c>
      <c r="N162" s="33">
        <f t="shared" si="40"/>
        <v>311748</v>
      </c>
      <c r="O162" s="33">
        <f t="shared" si="40"/>
        <v>350460</v>
      </c>
      <c r="P162" s="33">
        <f t="shared" si="40"/>
        <v>385754</v>
      </c>
      <c r="Q162" s="33">
        <f t="shared" si="40"/>
        <v>402747</v>
      </c>
      <c r="R162" s="33">
        <f t="shared" si="40"/>
        <v>373674</v>
      </c>
      <c r="S162" s="33">
        <f>+S54</f>
        <v>395451</v>
      </c>
      <c r="T162" s="33">
        <f>+T54</f>
        <v>354425</v>
      </c>
      <c r="U162" s="33">
        <f>+U54</f>
        <v>317235</v>
      </c>
    </row>
    <row r="163" spans="1:21">
      <c r="A163" s="22" t="s">
        <v>78</v>
      </c>
      <c r="B163" s="37">
        <f t="shared" ref="B163:P163" si="41">+B129</f>
        <v>13081</v>
      </c>
      <c r="C163" s="37">
        <f t="shared" si="41"/>
        <v>11326</v>
      </c>
      <c r="D163" s="37">
        <f t="shared" si="41"/>
        <v>10495</v>
      </c>
      <c r="E163" s="37">
        <f t="shared" si="41"/>
        <v>8900</v>
      </c>
      <c r="F163" s="37">
        <f t="shared" si="41"/>
        <v>7515</v>
      </c>
      <c r="G163" s="37">
        <f t="shared" si="41"/>
        <v>10175</v>
      </c>
      <c r="H163" s="37">
        <f t="shared" si="41"/>
        <v>6990</v>
      </c>
      <c r="I163" s="37">
        <f t="shared" si="41"/>
        <v>10418</v>
      </c>
      <c r="J163" s="37">
        <f t="shared" si="41"/>
        <v>9308</v>
      </c>
      <c r="K163" s="37">
        <f t="shared" si="41"/>
        <v>39</v>
      </c>
      <c r="L163" s="33" t="str">
        <f t="shared" si="41"/>
        <v>-</v>
      </c>
      <c r="M163" s="33" t="str">
        <f t="shared" si="41"/>
        <v>-</v>
      </c>
      <c r="N163" s="33" t="str">
        <f t="shared" si="41"/>
        <v>-</v>
      </c>
      <c r="O163" s="33" t="str">
        <f t="shared" si="41"/>
        <v>-</v>
      </c>
      <c r="P163" s="33" t="str">
        <f t="shared" si="41"/>
        <v>-</v>
      </c>
      <c r="Q163" s="33" t="str">
        <f>+Q129</f>
        <v>-</v>
      </c>
      <c r="R163" s="33" t="str">
        <f>+R129</f>
        <v>-</v>
      </c>
      <c r="S163" s="33" t="str">
        <f>+S129</f>
        <v>-</v>
      </c>
      <c r="T163" s="33" t="str">
        <f>+T129</f>
        <v>-</v>
      </c>
      <c r="U163" s="33" t="str">
        <f>+U129</f>
        <v>-</v>
      </c>
    </row>
    <row r="164" spans="1:21">
      <c r="A164" s="22" t="s">
        <v>140</v>
      </c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3"/>
      <c r="M164" s="33"/>
      <c r="N164" s="33"/>
      <c r="O164" s="33"/>
      <c r="P164" s="33"/>
      <c r="Q164" s="33"/>
      <c r="R164" s="33"/>
      <c r="S164" s="33"/>
      <c r="T164" s="33">
        <f>+T146</f>
        <v>1443</v>
      </c>
      <c r="U164" s="33">
        <f>+U146</f>
        <v>2439</v>
      </c>
    </row>
    <row r="165" spans="1:21">
      <c r="A165" s="22" t="s">
        <v>79</v>
      </c>
      <c r="B165" s="37">
        <f>+B141+B130</f>
        <v>9743</v>
      </c>
      <c r="C165" s="37">
        <f>+C141+C130</f>
        <v>9755</v>
      </c>
      <c r="D165" s="37">
        <f t="shared" ref="D165:P165" si="42">+D130</f>
        <v>10788</v>
      </c>
      <c r="E165" s="37">
        <f t="shared" si="42"/>
        <v>12316</v>
      </c>
      <c r="F165" s="37">
        <f t="shared" si="42"/>
        <v>14296</v>
      </c>
      <c r="G165" s="37">
        <f t="shared" si="42"/>
        <v>16277</v>
      </c>
      <c r="H165" s="37">
        <f t="shared" si="42"/>
        <v>16954</v>
      </c>
      <c r="I165" s="37">
        <f t="shared" si="42"/>
        <v>17478</v>
      </c>
      <c r="J165" s="37">
        <f t="shared" si="42"/>
        <v>24662</v>
      </c>
      <c r="K165" s="37">
        <f t="shared" si="42"/>
        <v>8201</v>
      </c>
      <c r="L165" s="33">
        <f t="shared" si="42"/>
        <v>9290</v>
      </c>
      <c r="M165" s="33">
        <f t="shared" si="42"/>
        <v>14568</v>
      </c>
      <c r="N165" s="33">
        <f t="shared" si="42"/>
        <v>14685</v>
      </c>
      <c r="O165" s="33">
        <f t="shared" si="42"/>
        <v>15400</v>
      </c>
      <c r="P165" s="33">
        <f t="shared" si="42"/>
        <v>11869</v>
      </c>
      <c r="Q165" s="33">
        <f>+Q130</f>
        <v>13785</v>
      </c>
      <c r="R165" s="33">
        <f>+R130</f>
        <v>14729</v>
      </c>
      <c r="S165" s="33">
        <f>+S130</f>
        <v>15323</v>
      </c>
      <c r="T165" s="33">
        <f>+T130</f>
        <v>16889</v>
      </c>
      <c r="U165" s="33">
        <f>+U130</f>
        <v>17965</v>
      </c>
    </row>
    <row r="166" spans="1:21">
      <c r="A166" s="22" t="s">
        <v>29</v>
      </c>
      <c r="B166" s="37">
        <f t="shared" ref="B166:S166" si="43">B63</f>
        <v>2861</v>
      </c>
      <c r="C166" s="37">
        <f t="shared" si="43"/>
        <v>2123</v>
      </c>
      <c r="D166" s="37">
        <f t="shared" si="43"/>
        <v>2526</v>
      </c>
      <c r="E166" s="37">
        <f t="shared" si="43"/>
        <v>1731</v>
      </c>
      <c r="F166" s="37">
        <f t="shared" si="43"/>
        <v>3212</v>
      </c>
      <c r="G166" s="37">
        <f t="shared" si="43"/>
        <v>5053</v>
      </c>
      <c r="H166" s="37">
        <f t="shared" si="43"/>
        <v>3062</v>
      </c>
      <c r="I166" s="37">
        <f t="shared" si="43"/>
        <v>2630</v>
      </c>
      <c r="J166" s="37">
        <f t="shared" si="43"/>
        <v>2106</v>
      </c>
      <c r="K166" s="37">
        <f t="shared" si="43"/>
        <v>1618</v>
      </c>
      <c r="L166" s="33">
        <f t="shared" si="43"/>
        <v>2613</v>
      </c>
      <c r="M166" s="33">
        <f t="shared" si="43"/>
        <v>1458</v>
      </c>
      <c r="N166" s="33">
        <f t="shared" si="43"/>
        <v>1043</v>
      </c>
      <c r="O166" s="33">
        <f t="shared" si="43"/>
        <v>1369</v>
      </c>
      <c r="P166" s="33">
        <f t="shared" si="43"/>
        <v>1492</v>
      </c>
      <c r="Q166" s="33">
        <f t="shared" si="43"/>
        <v>1665</v>
      </c>
      <c r="R166" s="33">
        <f t="shared" si="43"/>
        <v>1262</v>
      </c>
      <c r="S166" s="33">
        <f t="shared" si="43"/>
        <v>1436</v>
      </c>
      <c r="T166" s="33">
        <f>T63</f>
        <v>1486</v>
      </c>
      <c r="U166" s="33">
        <f>U63</f>
        <v>1381</v>
      </c>
    </row>
    <row r="167" spans="1:21">
      <c r="A167" s="22" t="s">
        <v>68</v>
      </c>
      <c r="B167" s="37">
        <f>B114</f>
        <v>3327</v>
      </c>
      <c r="C167" s="37">
        <f t="shared" ref="C167:K167" si="44">C114</f>
        <v>2579</v>
      </c>
      <c r="D167" s="37">
        <f t="shared" si="44"/>
        <v>2406</v>
      </c>
      <c r="E167" s="37">
        <f t="shared" si="44"/>
        <v>2346</v>
      </c>
      <c r="F167" s="37">
        <f t="shared" si="44"/>
        <v>2459</v>
      </c>
      <c r="G167" s="37">
        <f t="shared" si="44"/>
        <v>2490</v>
      </c>
      <c r="H167" s="37">
        <f>H114</f>
        <v>2484</v>
      </c>
      <c r="I167" s="37">
        <f t="shared" si="44"/>
        <v>3129</v>
      </c>
      <c r="J167" s="37">
        <f t="shared" si="44"/>
        <v>2095</v>
      </c>
      <c r="K167" s="37">
        <f t="shared" si="44"/>
        <v>1739</v>
      </c>
      <c r="L167" s="33">
        <f t="shared" ref="L167:R167" si="45">L114</f>
        <v>1826</v>
      </c>
      <c r="M167" s="33">
        <f t="shared" si="45"/>
        <v>1375</v>
      </c>
      <c r="N167" s="33">
        <f t="shared" si="45"/>
        <v>955</v>
      </c>
      <c r="O167" s="33">
        <f t="shared" si="45"/>
        <v>350</v>
      </c>
      <c r="P167" s="33">
        <f t="shared" si="45"/>
        <v>1376</v>
      </c>
      <c r="Q167" s="33">
        <f t="shared" si="45"/>
        <v>1171</v>
      </c>
      <c r="R167" s="33">
        <f t="shared" si="45"/>
        <v>1345</v>
      </c>
      <c r="S167" s="33" t="str">
        <f>S114</f>
        <v>-</v>
      </c>
      <c r="T167" s="33" t="str">
        <f>T114</f>
        <v>-</v>
      </c>
      <c r="U167" s="33" t="str">
        <f>U114</f>
        <v>-</v>
      </c>
    </row>
    <row r="168" spans="1:21">
      <c r="A168" s="22" t="s">
        <v>36</v>
      </c>
      <c r="B168" s="13" t="str">
        <f t="shared" ref="B168:P168" si="46">B72</f>
        <v>-</v>
      </c>
      <c r="C168" s="13" t="str">
        <f t="shared" si="46"/>
        <v>-</v>
      </c>
      <c r="D168" s="13" t="str">
        <f t="shared" si="46"/>
        <v>-</v>
      </c>
      <c r="E168" s="13" t="str">
        <f t="shared" si="46"/>
        <v>-</v>
      </c>
      <c r="F168" s="13">
        <f t="shared" si="46"/>
        <v>365</v>
      </c>
      <c r="G168" s="13">
        <f t="shared" si="46"/>
        <v>652</v>
      </c>
      <c r="H168" s="13">
        <f t="shared" si="46"/>
        <v>261</v>
      </c>
      <c r="I168" s="13">
        <f t="shared" si="46"/>
        <v>283</v>
      </c>
      <c r="J168" s="13">
        <f t="shared" si="46"/>
        <v>382</v>
      </c>
      <c r="K168" s="13">
        <f t="shared" si="46"/>
        <v>101</v>
      </c>
      <c r="L168" s="15" t="str">
        <f t="shared" si="46"/>
        <v>-</v>
      </c>
      <c r="M168" s="15" t="str">
        <f t="shared" si="46"/>
        <v>-</v>
      </c>
      <c r="N168" s="15">
        <f t="shared" si="46"/>
        <v>1553</v>
      </c>
      <c r="O168" s="15">
        <f t="shared" si="46"/>
        <v>1406</v>
      </c>
      <c r="P168" s="15">
        <f t="shared" si="46"/>
        <v>1751</v>
      </c>
      <c r="Q168" s="15">
        <f>Q72</f>
        <v>1438</v>
      </c>
      <c r="R168" s="15">
        <f>R72</f>
        <v>3198</v>
      </c>
      <c r="S168" s="15">
        <f>S72</f>
        <v>3297</v>
      </c>
      <c r="T168" s="15">
        <f>T72</f>
        <v>4751</v>
      </c>
      <c r="U168" s="15">
        <f>U72</f>
        <v>4635</v>
      </c>
    </row>
    <row r="169" spans="1:21">
      <c r="A169" s="22" t="s">
        <v>69</v>
      </c>
      <c r="B169" s="13">
        <f>+B115</f>
        <v>472</v>
      </c>
      <c r="C169" s="13">
        <f>+C115</f>
        <v>61</v>
      </c>
      <c r="D169" s="13">
        <f>+D115</f>
        <v>179</v>
      </c>
      <c r="E169" s="13">
        <f>+E115</f>
        <v>111</v>
      </c>
      <c r="F169" s="13" t="s">
        <v>3</v>
      </c>
      <c r="G169" s="13" t="s">
        <v>3</v>
      </c>
      <c r="H169" s="13" t="s">
        <v>3</v>
      </c>
      <c r="I169" s="13" t="s">
        <v>3</v>
      </c>
      <c r="J169" s="13" t="s">
        <v>3</v>
      </c>
      <c r="K169" s="13" t="s">
        <v>3</v>
      </c>
      <c r="L169" s="15" t="s">
        <v>3</v>
      </c>
      <c r="M169" s="15" t="s">
        <v>3</v>
      </c>
      <c r="N169" s="15" t="s">
        <v>3</v>
      </c>
      <c r="O169" s="15" t="s">
        <v>3</v>
      </c>
      <c r="P169" s="15" t="s">
        <v>3</v>
      </c>
      <c r="Q169" s="15" t="s">
        <v>3</v>
      </c>
      <c r="R169" s="15" t="s">
        <v>3</v>
      </c>
      <c r="S169" s="15" t="s">
        <v>3</v>
      </c>
      <c r="T169" s="15" t="s">
        <v>3</v>
      </c>
      <c r="U169" s="15" t="s">
        <v>3</v>
      </c>
    </row>
    <row r="170" spans="1:21">
      <c r="A170" s="22" t="s">
        <v>37</v>
      </c>
      <c r="B170" s="37">
        <f>B74</f>
        <v>327701</v>
      </c>
      <c r="C170" s="37">
        <f t="shared" ref="C170:K170" si="47">C74</f>
        <v>296480</v>
      </c>
      <c r="D170" s="37">
        <f t="shared" si="47"/>
        <v>297333</v>
      </c>
      <c r="E170" s="37">
        <f t="shared" si="47"/>
        <v>331924</v>
      </c>
      <c r="F170" s="37">
        <f t="shared" si="47"/>
        <v>319652</v>
      </c>
      <c r="G170" s="37">
        <f t="shared" si="47"/>
        <v>315297</v>
      </c>
      <c r="H170" s="37">
        <f>H74</f>
        <v>301211</v>
      </c>
      <c r="I170" s="37">
        <f t="shared" si="47"/>
        <v>353718</v>
      </c>
      <c r="J170" s="37">
        <f t="shared" si="47"/>
        <v>386555</v>
      </c>
      <c r="K170" s="37">
        <f t="shared" si="47"/>
        <v>338139</v>
      </c>
      <c r="L170" s="33">
        <f t="shared" ref="L170:R170" si="48">L74</f>
        <v>423262</v>
      </c>
      <c r="M170" s="33">
        <f t="shared" si="48"/>
        <v>480485</v>
      </c>
      <c r="N170" s="33">
        <f t="shared" si="48"/>
        <v>510572</v>
      </c>
      <c r="O170" s="33">
        <f t="shared" si="48"/>
        <v>501756</v>
      </c>
      <c r="P170" s="33">
        <f t="shared" si="48"/>
        <v>500238</v>
      </c>
      <c r="Q170" s="33">
        <f t="shared" si="48"/>
        <v>476589</v>
      </c>
      <c r="R170" s="33">
        <f t="shared" si="48"/>
        <v>507444</v>
      </c>
      <c r="S170" s="33">
        <f>S74</f>
        <v>495206</v>
      </c>
      <c r="T170" s="33">
        <f>T74</f>
        <v>442254</v>
      </c>
      <c r="U170" s="33">
        <f>U74</f>
        <v>346535</v>
      </c>
    </row>
    <row r="171" spans="1:21">
      <c r="A171" s="22" t="s">
        <v>83</v>
      </c>
      <c r="B171" s="37">
        <f t="shared" ref="B171:J171" si="49">+B142</f>
        <v>296</v>
      </c>
      <c r="C171" s="37">
        <f t="shared" si="49"/>
        <v>312</v>
      </c>
      <c r="D171" s="37">
        <f t="shared" si="49"/>
        <v>301</v>
      </c>
      <c r="E171" s="37">
        <f t="shared" si="49"/>
        <v>291</v>
      </c>
      <c r="F171" s="37">
        <f t="shared" si="49"/>
        <v>353</v>
      </c>
      <c r="G171" s="37">
        <f t="shared" si="49"/>
        <v>462</v>
      </c>
      <c r="H171" s="37">
        <f>+H142</f>
        <v>425</v>
      </c>
      <c r="I171" s="37">
        <f t="shared" si="49"/>
        <v>472</v>
      </c>
      <c r="J171" s="37">
        <f t="shared" si="49"/>
        <v>512</v>
      </c>
      <c r="K171" s="37">
        <f t="shared" ref="K171:P171" si="50">+K142</f>
        <v>449</v>
      </c>
      <c r="L171" s="33">
        <f t="shared" si="50"/>
        <v>331</v>
      </c>
      <c r="M171" s="33">
        <f t="shared" si="50"/>
        <v>288</v>
      </c>
      <c r="N171" s="33">
        <f t="shared" si="50"/>
        <v>543</v>
      </c>
      <c r="O171" s="33">
        <f t="shared" si="50"/>
        <v>444</v>
      </c>
      <c r="P171" s="33">
        <f t="shared" si="50"/>
        <v>313</v>
      </c>
      <c r="Q171" s="33">
        <f>+Q142</f>
        <v>304</v>
      </c>
      <c r="R171" s="33">
        <f>+R142</f>
        <v>191</v>
      </c>
      <c r="S171" s="33">
        <f>+S142</f>
        <v>174</v>
      </c>
      <c r="T171" s="33">
        <f>+T142</f>
        <v>233</v>
      </c>
      <c r="U171" s="33">
        <f>+U142</f>
        <v>162</v>
      </c>
    </row>
    <row r="172" spans="1:21">
      <c r="A172" s="22" t="s">
        <v>44</v>
      </c>
      <c r="B172" s="37">
        <f t="shared" ref="B172:G172" si="51">+B131+B84</f>
        <v>187797</v>
      </c>
      <c r="C172" s="37">
        <f t="shared" si="51"/>
        <v>190158</v>
      </c>
      <c r="D172" s="37">
        <f t="shared" si="51"/>
        <v>199749</v>
      </c>
      <c r="E172" s="37">
        <f t="shared" si="51"/>
        <v>209608</v>
      </c>
      <c r="F172" s="37">
        <f t="shared" si="51"/>
        <v>180356</v>
      </c>
      <c r="G172" s="37">
        <f t="shared" si="51"/>
        <v>129618</v>
      </c>
      <c r="H172" s="37">
        <f>+H131+H84</f>
        <v>79204</v>
      </c>
      <c r="I172" s="13" t="s">
        <v>3</v>
      </c>
      <c r="J172" s="13" t="s">
        <v>3</v>
      </c>
      <c r="K172" s="13" t="s">
        <v>3</v>
      </c>
      <c r="L172" s="13" t="s">
        <v>3</v>
      </c>
      <c r="M172" s="13" t="s">
        <v>3</v>
      </c>
      <c r="N172" s="13" t="s">
        <v>3</v>
      </c>
      <c r="O172" s="13" t="s">
        <v>3</v>
      </c>
      <c r="P172" s="13" t="s">
        <v>3</v>
      </c>
      <c r="Q172" s="13" t="s">
        <v>3</v>
      </c>
      <c r="R172" s="13" t="s">
        <v>3</v>
      </c>
      <c r="S172" s="13" t="s">
        <v>3</v>
      </c>
      <c r="T172" s="13" t="s">
        <v>3</v>
      </c>
      <c r="U172" s="13">
        <f>+U131</f>
        <v>10312</v>
      </c>
    </row>
    <row r="173" spans="1:21">
      <c r="A173" s="22" t="s">
        <v>45</v>
      </c>
      <c r="B173" s="37">
        <f>B87</f>
        <v>470</v>
      </c>
      <c r="C173" s="37">
        <f t="shared" ref="C173:L173" si="52">C87</f>
        <v>352</v>
      </c>
      <c r="D173" s="37">
        <f t="shared" si="52"/>
        <v>147</v>
      </c>
      <c r="E173" s="37">
        <f t="shared" si="52"/>
        <v>502</v>
      </c>
      <c r="F173" s="37">
        <f t="shared" si="52"/>
        <v>875</v>
      </c>
      <c r="G173" s="37">
        <f t="shared" si="52"/>
        <v>692</v>
      </c>
      <c r="H173" s="37">
        <f>H87</f>
        <v>831</v>
      </c>
      <c r="I173" s="37">
        <f t="shared" si="52"/>
        <v>1009</v>
      </c>
      <c r="J173" s="37">
        <f t="shared" si="52"/>
        <v>1388</v>
      </c>
      <c r="K173" s="37">
        <f t="shared" si="52"/>
        <v>870</v>
      </c>
      <c r="L173" s="33">
        <f t="shared" si="52"/>
        <v>3215</v>
      </c>
      <c r="M173" s="33">
        <f t="shared" ref="M173:R173" si="53">M87</f>
        <v>3685</v>
      </c>
      <c r="N173" s="33">
        <f t="shared" si="53"/>
        <v>3234</v>
      </c>
      <c r="O173" s="33">
        <f t="shared" si="53"/>
        <v>3265</v>
      </c>
      <c r="P173" s="33">
        <f t="shared" si="53"/>
        <v>4381</v>
      </c>
      <c r="Q173" s="33">
        <f t="shared" si="53"/>
        <v>3769</v>
      </c>
      <c r="R173" s="33">
        <f t="shared" si="53"/>
        <v>4068</v>
      </c>
      <c r="S173" s="33">
        <f>S87</f>
        <v>3133</v>
      </c>
      <c r="T173" s="33">
        <f>T87</f>
        <v>4239</v>
      </c>
      <c r="U173" s="33">
        <f>U87</f>
        <v>5380</v>
      </c>
    </row>
    <row r="174" spans="1:21">
      <c r="A174" s="22" t="s">
        <v>80</v>
      </c>
      <c r="B174" s="37">
        <f t="shared" ref="B174:G174" si="54">SUM(B132,B89)</f>
        <v>167660</v>
      </c>
      <c r="C174" s="37">
        <f t="shared" si="54"/>
        <v>163144</v>
      </c>
      <c r="D174" s="37">
        <f t="shared" si="54"/>
        <v>147037</v>
      </c>
      <c r="E174" s="37">
        <f t="shared" si="54"/>
        <v>133557</v>
      </c>
      <c r="F174" s="37">
        <f t="shared" si="54"/>
        <v>106213</v>
      </c>
      <c r="G174" s="37">
        <f t="shared" si="54"/>
        <v>29141</v>
      </c>
      <c r="H174" s="13" t="str">
        <f t="shared" ref="H174:P174" si="55">+H132</f>
        <v>-</v>
      </c>
      <c r="I174" s="13" t="str">
        <f t="shared" si="55"/>
        <v>-</v>
      </c>
      <c r="J174" s="13" t="str">
        <f t="shared" si="55"/>
        <v>-</v>
      </c>
      <c r="K174" s="13" t="str">
        <f t="shared" si="55"/>
        <v>-</v>
      </c>
      <c r="L174" s="15" t="str">
        <f t="shared" si="55"/>
        <v>-</v>
      </c>
      <c r="M174" s="15" t="str">
        <f t="shared" si="55"/>
        <v>-</v>
      </c>
      <c r="N174" s="15" t="str">
        <f t="shared" si="55"/>
        <v>-</v>
      </c>
      <c r="O174" s="15" t="str">
        <f t="shared" si="55"/>
        <v>-</v>
      </c>
      <c r="P174" s="15" t="str">
        <f t="shared" si="55"/>
        <v>-</v>
      </c>
      <c r="Q174" s="15" t="str">
        <f t="shared" ref="Q174:T175" si="56">+Q132</f>
        <v>-</v>
      </c>
      <c r="R174" s="15" t="str">
        <f t="shared" si="56"/>
        <v>-</v>
      </c>
      <c r="S174" s="15" t="str">
        <f t="shared" si="56"/>
        <v>-</v>
      </c>
      <c r="T174" s="15" t="str">
        <f t="shared" si="56"/>
        <v>-</v>
      </c>
      <c r="U174" s="15" t="str">
        <f t="shared" ref="U174" si="57">+U132</f>
        <v>-</v>
      </c>
    </row>
    <row r="175" spans="1:21">
      <c r="A175" s="22" t="s">
        <v>81</v>
      </c>
      <c r="B175" s="37">
        <f t="shared" ref="B175:G175" si="58">+B133</f>
        <v>646</v>
      </c>
      <c r="C175" s="37">
        <f t="shared" si="58"/>
        <v>542</v>
      </c>
      <c r="D175" s="37">
        <f t="shared" si="58"/>
        <v>443</v>
      </c>
      <c r="E175" s="13" t="str">
        <f t="shared" si="58"/>
        <v>-</v>
      </c>
      <c r="F175" s="13" t="str">
        <f t="shared" si="58"/>
        <v>-</v>
      </c>
      <c r="G175" s="13" t="str">
        <f t="shared" si="58"/>
        <v>-</v>
      </c>
      <c r="H175" s="13" t="str">
        <f t="shared" ref="H175:P175" si="59">+H133</f>
        <v>-</v>
      </c>
      <c r="I175" s="13" t="str">
        <f t="shared" si="59"/>
        <v>-</v>
      </c>
      <c r="J175" s="13" t="str">
        <f t="shared" si="59"/>
        <v>-</v>
      </c>
      <c r="K175" s="13" t="str">
        <f t="shared" si="59"/>
        <v>-</v>
      </c>
      <c r="L175" s="15" t="str">
        <f t="shared" si="59"/>
        <v>-</v>
      </c>
      <c r="M175" s="15" t="str">
        <f t="shared" si="59"/>
        <v>-</v>
      </c>
      <c r="N175" s="15" t="str">
        <f t="shared" si="59"/>
        <v>-</v>
      </c>
      <c r="O175" s="15" t="str">
        <f t="shared" si="59"/>
        <v>-</v>
      </c>
      <c r="P175" s="15" t="str">
        <f t="shared" si="59"/>
        <v>-</v>
      </c>
      <c r="Q175" s="15" t="str">
        <f t="shared" si="56"/>
        <v>-</v>
      </c>
      <c r="R175" s="15" t="str">
        <f t="shared" si="56"/>
        <v>-</v>
      </c>
      <c r="S175" s="15" t="str">
        <f t="shared" si="56"/>
        <v>-</v>
      </c>
      <c r="T175" s="15" t="str">
        <f t="shared" si="56"/>
        <v>-</v>
      </c>
      <c r="U175" s="15" t="str">
        <f t="shared" ref="U175" si="60">+U133</f>
        <v>-</v>
      </c>
    </row>
    <row r="176" spans="1:21">
      <c r="A176" s="22" t="s">
        <v>58</v>
      </c>
      <c r="B176" s="37">
        <f>B102</f>
        <v>171339</v>
      </c>
      <c r="C176" s="37">
        <f t="shared" ref="C176:K176" si="61">C102</f>
        <v>154809</v>
      </c>
      <c r="D176" s="37">
        <f t="shared" si="61"/>
        <v>211741</v>
      </c>
      <c r="E176" s="37">
        <f t="shared" si="61"/>
        <v>210617</v>
      </c>
      <c r="F176" s="37">
        <f t="shared" si="61"/>
        <v>244799</v>
      </c>
      <c r="G176" s="37">
        <f t="shared" si="61"/>
        <v>264279</v>
      </c>
      <c r="H176" s="37">
        <f>H102</f>
        <v>282214</v>
      </c>
      <c r="I176" s="37">
        <f t="shared" si="61"/>
        <v>277825</v>
      </c>
      <c r="J176" s="37">
        <f t="shared" si="61"/>
        <v>213329</v>
      </c>
      <c r="K176" s="37">
        <f t="shared" si="61"/>
        <v>127405</v>
      </c>
      <c r="L176" s="33">
        <f t="shared" ref="L176:R176" si="62">L102</f>
        <v>137054</v>
      </c>
      <c r="M176" s="33">
        <f t="shared" si="62"/>
        <v>128146</v>
      </c>
      <c r="N176" s="33">
        <f t="shared" si="62"/>
        <v>109429</v>
      </c>
      <c r="O176" s="33">
        <f t="shared" si="62"/>
        <v>179233</v>
      </c>
      <c r="P176" s="33">
        <f t="shared" si="62"/>
        <v>172215</v>
      </c>
      <c r="Q176" s="33">
        <f t="shared" si="62"/>
        <v>190161</v>
      </c>
      <c r="R176" s="33">
        <f t="shared" si="62"/>
        <v>180425</v>
      </c>
      <c r="S176" s="33">
        <f>S102</f>
        <v>144077</v>
      </c>
      <c r="T176" s="33">
        <f>T102</f>
        <v>129070</v>
      </c>
      <c r="U176" s="33">
        <f>U102</f>
        <v>148106</v>
      </c>
    </row>
    <row r="177" spans="1:21">
      <c r="A177" s="22" t="s">
        <v>70</v>
      </c>
      <c r="B177" s="37">
        <f t="shared" ref="B177:H177" si="63">B116</f>
        <v>1317</v>
      </c>
      <c r="C177" s="37">
        <f t="shared" si="63"/>
        <v>936</v>
      </c>
      <c r="D177" s="37">
        <f t="shared" si="63"/>
        <v>810</v>
      </c>
      <c r="E177" s="37">
        <f t="shared" si="63"/>
        <v>871</v>
      </c>
      <c r="F177" s="37">
        <f t="shared" si="63"/>
        <v>860</v>
      </c>
      <c r="G177" s="37">
        <f t="shared" si="63"/>
        <v>712</v>
      </c>
      <c r="H177" s="37">
        <f t="shared" si="63"/>
        <v>306</v>
      </c>
      <c r="I177" s="13" t="str">
        <f t="shared" ref="I177:R177" si="64">I116</f>
        <v>-</v>
      </c>
      <c r="J177" s="13" t="str">
        <f t="shared" si="64"/>
        <v>-</v>
      </c>
      <c r="K177" s="13" t="str">
        <f t="shared" si="64"/>
        <v>-</v>
      </c>
      <c r="L177" s="13" t="str">
        <f t="shared" si="64"/>
        <v>-</v>
      </c>
      <c r="M177" s="13" t="str">
        <f t="shared" si="64"/>
        <v>-</v>
      </c>
      <c r="N177" s="13" t="str">
        <f t="shared" si="64"/>
        <v>-</v>
      </c>
      <c r="O177" s="13" t="str">
        <f t="shared" si="64"/>
        <v>-</v>
      </c>
      <c r="P177" s="13" t="str">
        <f t="shared" si="64"/>
        <v>-</v>
      </c>
      <c r="Q177" s="13" t="str">
        <f t="shared" si="64"/>
        <v>-</v>
      </c>
      <c r="R177" s="13" t="str">
        <f t="shared" si="64"/>
        <v>-</v>
      </c>
      <c r="S177" s="13" t="str">
        <f>S116</f>
        <v>-</v>
      </c>
      <c r="T177" s="13" t="str">
        <f>T116</f>
        <v>-</v>
      </c>
      <c r="U177" s="13" t="str">
        <f>U116</f>
        <v>-</v>
      </c>
    </row>
    <row r="178" spans="1:21">
      <c r="A178" s="22" t="s">
        <v>63</v>
      </c>
      <c r="B178" s="37">
        <f t="shared" ref="B178:K178" si="65">SUM(B108,B134)</f>
        <v>272207</v>
      </c>
      <c r="C178" s="37">
        <f t="shared" si="65"/>
        <v>202119</v>
      </c>
      <c r="D178" s="37">
        <f t="shared" si="65"/>
        <v>137398</v>
      </c>
      <c r="E178" s="37">
        <f t="shared" si="65"/>
        <v>142254</v>
      </c>
      <c r="F178" s="37">
        <f t="shared" si="65"/>
        <v>151322</v>
      </c>
      <c r="G178" s="37">
        <f t="shared" si="65"/>
        <v>189398</v>
      </c>
      <c r="H178" s="37">
        <f>SUM(H108,H134)</f>
        <v>147582</v>
      </c>
      <c r="I178" s="37">
        <f t="shared" si="65"/>
        <v>128224</v>
      </c>
      <c r="J178" s="37">
        <f t="shared" si="65"/>
        <v>111731</v>
      </c>
      <c r="K178" s="37">
        <f t="shared" si="65"/>
        <v>79544</v>
      </c>
      <c r="L178" s="33">
        <f t="shared" ref="L178:R178" si="66">SUM(L108,L134)</f>
        <v>107303</v>
      </c>
      <c r="M178" s="33">
        <f t="shared" si="66"/>
        <v>141874</v>
      </c>
      <c r="N178" s="33">
        <f t="shared" si="66"/>
        <v>95571</v>
      </c>
      <c r="O178" s="33">
        <f t="shared" si="66"/>
        <v>73623</v>
      </c>
      <c r="P178" s="33">
        <f t="shared" si="66"/>
        <v>77836</v>
      </c>
      <c r="Q178" s="33">
        <f t="shared" si="66"/>
        <v>85241</v>
      </c>
      <c r="R178" s="33">
        <f t="shared" si="66"/>
        <v>118182</v>
      </c>
      <c r="S178" s="33">
        <f>SUM(S108,S134)</f>
        <v>92164</v>
      </c>
      <c r="T178" s="33">
        <f>SUM(T108,T134)</f>
        <v>77481</v>
      </c>
      <c r="U178" s="33">
        <f>SUM(U108,U134)</f>
        <v>75805</v>
      </c>
    </row>
    <row r="179" spans="1:21">
      <c r="A179" s="22" t="s">
        <v>111</v>
      </c>
      <c r="B179" s="13" t="str">
        <f>B143</f>
        <v>-</v>
      </c>
      <c r="C179" s="13" t="str">
        <f t="shared" ref="C179:P179" si="67">C143</f>
        <v>-</v>
      </c>
      <c r="D179" s="13" t="str">
        <f t="shared" si="67"/>
        <v>-</v>
      </c>
      <c r="E179" s="13" t="str">
        <f t="shared" si="67"/>
        <v>-</v>
      </c>
      <c r="F179" s="13" t="str">
        <f t="shared" si="67"/>
        <v>-</v>
      </c>
      <c r="G179" s="13" t="str">
        <f t="shared" si="67"/>
        <v>-</v>
      </c>
      <c r="H179" s="13" t="str">
        <f t="shared" si="67"/>
        <v>-</v>
      </c>
      <c r="I179" s="13" t="str">
        <f t="shared" si="67"/>
        <v>-</v>
      </c>
      <c r="J179" s="13" t="str">
        <f t="shared" si="67"/>
        <v>-</v>
      </c>
      <c r="K179" s="13" t="str">
        <f t="shared" si="67"/>
        <v>-</v>
      </c>
      <c r="L179" s="13" t="str">
        <f t="shared" si="67"/>
        <v>-</v>
      </c>
      <c r="M179" s="13" t="str">
        <f t="shared" si="67"/>
        <v>-</v>
      </c>
      <c r="N179" s="13" t="str">
        <f t="shared" si="67"/>
        <v>-</v>
      </c>
      <c r="O179" s="13">
        <f t="shared" si="67"/>
        <v>439</v>
      </c>
      <c r="P179" s="13">
        <f t="shared" si="67"/>
        <v>721</v>
      </c>
      <c r="Q179" s="13">
        <f>Q143</f>
        <v>769</v>
      </c>
      <c r="R179" s="13">
        <f>R143</f>
        <v>618</v>
      </c>
      <c r="S179" s="13">
        <f>S143</f>
        <v>303</v>
      </c>
      <c r="T179" s="13">
        <f>T143</f>
        <v>747</v>
      </c>
      <c r="U179" s="13">
        <f>U143</f>
        <v>520</v>
      </c>
    </row>
    <row r="180" spans="1:21">
      <c r="A180" s="22" t="s">
        <v>71</v>
      </c>
      <c r="B180" s="37">
        <f t="shared" ref="B180:K180" si="68">SUM(B135,B117)</f>
        <v>1278</v>
      </c>
      <c r="C180" s="37">
        <f t="shared" si="68"/>
        <v>1633</v>
      </c>
      <c r="D180" s="37">
        <f>SUM(D135,D117)+D144</f>
        <v>1506</v>
      </c>
      <c r="E180" s="37">
        <f t="shared" si="68"/>
        <v>1439</v>
      </c>
      <c r="F180" s="37">
        <f t="shared" si="68"/>
        <v>1662</v>
      </c>
      <c r="G180" s="37">
        <f t="shared" si="68"/>
        <v>1380</v>
      </c>
      <c r="H180" s="37">
        <f>SUM(H135,H117)</f>
        <v>903</v>
      </c>
      <c r="I180" s="37">
        <f t="shared" si="68"/>
        <v>639</v>
      </c>
      <c r="J180" s="37">
        <f t="shared" si="68"/>
        <v>1093</v>
      </c>
      <c r="K180" s="37">
        <f t="shared" si="68"/>
        <v>753</v>
      </c>
      <c r="L180" s="33">
        <f t="shared" ref="L180:Q180" si="69">SUM(L135,L117)</f>
        <v>727</v>
      </c>
      <c r="M180" s="33">
        <f t="shared" si="69"/>
        <v>2008</v>
      </c>
      <c r="N180" s="33">
        <f t="shared" si="69"/>
        <v>573</v>
      </c>
      <c r="O180" s="33">
        <f t="shared" si="69"/>
        <v>1535</v>
      </c>
      <c r="P180" s="33">
        <f t="shared" si="69"/>
        <v>3518</v>
      </c>
      <c r="Q180" s="33">
        <f t="shared" si="69"/>
        <v>2706</v>
      </c>
      <c r="R180" s="33">
        <f>+T117</f>
        <v>487</v>
      </c>
      <c r="S180" s="33">
        <f>SUM(S135,S117)</f>
        <v>589</v>
      </c>
      <c r="T180" s="33">
        <f>+T117</f>
        <v>487</v>
      </c>
      <c r="U180" s="33">
        <f>+U117</f>
        <v>521</v>
      </c>
    </row>
    <row r="181" spans="1:21">
      <c r="A181" s="35" t="s">
        <v>72</v>
      </c>
      <c r="B181" s="36">
        <f>SUM(B150:B180)</f>
        <v>1806669</v>
      </c>
      <c r="C181" s="36">
        <f>SUM(C150:C180)</f>
        <v>1685238</v>
      </c>
      <c r="D181" s="36">
        <f>SUM(D150:D180)</f>
        <v>1821201</v>
      </c>
      <c r="E181" s="36">
        <f>SUM(E150:E180)</f>
        <v>1846429</v>
      </c>
      <c r="F181" s="36">
        <f t="shared" ref="F181:L181" si="70">SUM(F149:F180)</f>
        <v>1856539</v>
      </c>
      <c r="G181" s="36">
        <f t="shared" si="70"/>
        <v>1803109</v>
      </c>
      <c r="H181" s="36">
        <f t="shared" si="70"/>
        <v>1649789</v>
      </c>
      <c r="I181" s="36">
        <f t="shared" si="70"/>
        <v>1750253</v>
      </c>
      <c r="J181" s="36">
        <f t="shared" si="70"/>
        <v>1649515</v>
      </c>
      <c r="K181" s="36">
        <f t="shared" si="70"/>
        <v>1090139</v>
      </c>
      <c r="L181" s="36">
        <f t="shared" si="70"/>
        <v>1393463</v>
      </c>
      <c r="M181" s="36">
        <f>SUM(M149:M180)</f>
        <v>1463999</v>
      </c>
      <c r="N181" s="36">
        <f>SUM(N149:N180)</f>
        <v>1576945</v>
      </c>
      <c r="O181" s="36">
        <f>SUM(O149:O180)</f>
        <v>1597872</v>
      </c>
      <c r="P181" s="36">
        <f>SUM(P149:P180)</f>
        <v>1598879</v>
      </c>
      <c r="Q181" s="36">
        <f>+Q145+Q136+Q118</f>
        <v>1682156</v>
      </c>
      <c r="R181" s="36">
        <f>+R145+R136+R118</f>
        <v>1816622</v>
      </c>
      <c r="S181" s="36">
        <f>+S145+S136+S118</f>
        <v>1749385</v>
      </c>
      <c r="T181" s="36">
        <f>+T147+T118</f>
        <v>1604328</v>
      </c>
      <c r="U181" s="36">
        <f>+U147+U118</f>
        <v>1381405</v>
      </c>
    </row>
    <row r="182" spans="1:21">
      <c r="B182" s="38"/>
      <c r="C182" s="38"/>
      <c r="G182" s="38"/>
      <c r="H182" s="38"/>
      <c r="I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 t="s">
        <v>86</v>
      </c>
    </row>
    <row r="183" spans="1:21">
      <c r="A183" s="16" t="s">
        <v>120</v>
      </c>
      <c r="B183" s="6"/>
      <c r="C183" s="6"/>
      <c r="D183" s="6"/>
      <c r="E183" s="6"/>
      <c r="F183" s="6"/>
      <c r="G183" s="6"/>
      <c r="H183" s="6"/>
    </row>
    <row r="184" spans="1:21">
      <c r="A184" s="64" t="s">
        <v>133</v>
      </c>
      <c r="B184" s="66">
        <v>155182</v>
      </c>
      <c r="C184" s="66">
        <v>176023</v>
      </c>
      <c r="D184" s="66">
        <v>175426</v>
      </c>
      <c r="E184" s="66">
        <v>172955</v>
      </c>
      <c r="F184" s="66">
        <v>191898</v>
      </c>
      <c r="G184" s="66">
        <v>186948</v>
      </c>
      <c r="H184" s="66">
        <v>188336</v>
      </c>
      <c r="I184" s="66">
        <v>195895</v>
      </c>
      <c r="J184" s="66">
        <v>175557</v>
      </c>
      <c r="K184" s="66">
        <v>80206</v>
      </c>
      <c r="L184" s="66">
        <v>111395</v>
      </c>
      <c r="M184" s="66">
        <v>103014</v>
      </c>
      <c r="N184" s="66">
        <v>94045</v>
      </c>
      <c r="O184" s="66">
        <v>68823</v>
      </c>
      <c r="P184" s="66">
        <v>55294</v>
      </c>
      <c r="Q184" s="66">
        <v>76484</v>
      </c>
      <c r="R184" s="71">
        <v>75435</v>
      </c>
      <c r="S184" s="71">
        <v>59795</v>
      </c>
      <c r="T184" s="71">
        <v>62607</v>
      </c>
      <c r="U184" s="71">
        <v>55003</v>
      </c>
    </row>
    <row r="185" spans="1:21">
      <c r="A185" s="64" t="s">
        <v>114</v>
      </c>
      <c r="B185" s="67">
        <v>14682</v>
      </c>
      <c r="C185" s="67">
        <v>14898</v>
      </c>
      <c r="D185" s="67">
        <v>13752</v>
      </c>
      <c r="E185" s="67">
        <v>14179</v>
      </c>
      <c r="F185" s="67">
        <v>16104</v>
      </c>
      <c r="G185" s="67">
        <v>18374</v>
      </c>
      <c r="H185" s="67">
        <v>18099</v>
      </c>
      <c r="I185" s="67">
        <v>18436</v>
      </c>
      <c r="J185" s="67">
        <v>25565</v>
      </c>
      <c r="K185" s="67">
        <v>9003</v>
      </c>
      <c r="L185" s="67">
        <v>10116</v>
      </c>
      <c r="M185" s="68">
        <v>15348</v>
      </c>
      <c r="N185" s="68">
        <v>15689</v>
      </c>
      <c r="O185" s="68">
        <v>16455</v>
      </c>
      <c r="P185" s="68">
        <v>12610</v>
      </c>
      <c r="Q185" s="68">
        <v>14602</v>
      </c>
      <c r="R185" s="72">
        <v>15452</v>
      </c>
      <c r="S185" s="72">
        <v>16213</v>
      </c>
      <c r="T185" s="72">
        <v>17841</v>
      </c>
      <c r="U185" s="72">
        <v>18883</v>
      </c>
    </row>
    <row r="186" spans="1:21">
      <c r="A186" s="64" t="s">
        <v>115</v>
      </c>
      <c r="B186" s="66">
        <v>2578</v>
      </c>
      <c r="C186" s="66">
        <v>1952</v>
      </c>
      <c r="D186" s="66">
        <v>2089</v>
      </c>
      <c r="E186" s="66">
        <v>1737</v>
      </c>
      <c r="F186" s="66">
        <v>1291</v>
      </c>
      <c r="G186" s="66">
        <v>1431</v>
      </c>
      <c r="H186" s="66">
        <v>1269</v>
      </c>
      <c r="I186" s="66">
        <v>1355</v>
      </c>
      <c r="J186" s="66">
        <v>1774</v>
      </c>
      <c r="K186" s="66">
        <v>1470</v>
      </c>
      <c r="L186" s="66">
        <v>1508</v>
      </c>
      <c r="M186" s="66">
        <v>1827</v>
      </c>
      <c r="N186" s="66">
        <v>2305</v>
      </c>
      <c r="O186" s="66">
        <v>2832</v>
      </c>
      <c r="P186" s="66">
        <v>2827</v>
      </c>
      <c r="Q186" s="66">
        <v>3393</v>
      </c>
      <c r="R186" s="71">
        <v>3037</v>
      </c>
      <c r="S186" s="71">
        <v>2211</v>
      </c>
      <c r="T186" s="71">
        <v>2997</v>
      </c>
      <c r="U186" s="71">
        <v>1945</v>
      </c>
    </row>
    <row r="187" spans="1:21">
      <c r="A187" s="64" t="s">
        <v>138</v>
      </c>
      <c r="B187" s="66"/>
      <c r="C187" s="66"/>
      <c r="D187" s="66"/>
      <c r="E187" s="66"/>
      <c r="F187" s="66"/>
      <c r="G187" s="66"/>
      <c r="H187" s="66"/>
      <c r="I187" s="66"/>
      <c r="J187" s="66"/>
      <c r="K187" s="66"/>
      <c r="L187" s="66"/>
      <c r="M187" s="66"/>
      <c r="N187" s="66"/>
      <c r="O187" s="66"/>
      <c r="P187" s="66"/>
      <c r="Q187" s="66"/>
      <c r="R187" s="71"/>
      <c r="S187" s="71"/>
      <c r="T187" s="71">
        <v>1443</v>
      </c>
      <c r="U187" s="71">
        <v>2439</v>
      </c>
    </row>
    <row r="188" spans="1:21">
      <c r="A188" s="64" t="s">
        <v>118</v>
      </c>
      <c r="B188" s="69">
        <f>SUM(B184:B186)</f>
        <v>172442</v>
      </c>
      <c r="C188" s="69">
        <f t="shared" ref="C188:Q188" si="71">SUM(C184:C186)</f>
        <v>192873</v>
      </c>
      <c r="D188" s="69">
        <f t="shared" si="71"/>
        <v>191267</v>
      </c>
      <c r="E188" s="69">
        <f t="shared" si="71"/>
        <v>188871</v>
      </c>
      <c r="F188" s="69">
        <f t="shared" si="71"/>
        <v>209293</v>
      </c>
      <c r="G188" s="69">
        <f t="shared" si="71"/>
        <v>206753</v>
      </c>
      <c r="H188" s="69">
        <f t="shared" si="71"/>
        <v>207704</v>
      </c>
      <c r="I188" s="69">
        <f t="shared" si="71"/>
        <v>215686</v>
      </c>
      <c r="J188" s="69">
        <f t="shared" si="71"/>
        <v>202896</v>
      </c>
      <c r="K188" s="69">
        <f t="shared" si="71"/>
        <v>90679</v>
      </c>
      <c r="L188" s="69">
        <f t="shared" si="71"/>
        <v>123019</v>
      </c>
      <c r="M188" s="69">
        <f t="shared" si="71"/>
        <v>120189</v>
      </c>
      <c r="N188" s="69">
        <f t="shared" si="71"/>
        <v>112039</v>
      </c>
      <c r="O188" s="69">
        <f t="shared" si="71"/>
        <v>88110</v>
      </c>
      <c r="P188" s="69">
        <f t="shared" si="71"/>
        <v>70731</v>
      </c>
      <c r="Q188" s="69">
        <f t="shared" si="71"/>
        <v>94479</v>
      </c>
      <c r="R188" s="69">
        <f>SUM(R184:R186)</f>
        <v>93924</v>
      </c>
      <c r="S188" s="69">
        <f>SUM(S184:S186)</f>
        <v>78219</v>
      </c>
      <c r="T188" s="69">
        <f>+T184+T185+T186+T187</f>
        <v>84888</v>
      </c>
      <c r="U188" s="69">
        <f>+U184+U185+U186+U187</f>
        <v>78270</v>
      </c>
    </row>
    <row r="189" spans="1:21" ht="12.5">
      <c r="A189" s="70" t="s">
        <v>134</v>
      </c>
      <c r="B189" s="6"/>
      <c r="C189" s="6"/>
      <c r="D189" s="6"/>
      <c r="E189" s="6"/>
      <c r="F189" s="6"/>
      <c r="G189" s="6"/>
      <c r="H189" s="6"/>
      <c r="Q189" s="38"/>
      <c r="R189" s="38"/>
      <c r="S189" s="38"/>
      <c r="T189" s="38"/>
      <c r="U189" s="38" t="s">
        <v>116</v>
      </c>
    </row>
    <row r="190" spans="1:21" ht="13.5">
      <c r="A190" s="1" t="s">
        <v>135</v>
      </c>
      <c r="B190" s="6"/>
      <c r="C190" s="6"/>
      <c r="D190" s="6"/>
      <c r="E190" s="6"/>
      <c r="F190" s="6"/>
      <c r="G190" s="6"/>
      <c r="H190" s="6"/>
    </row>
    <row r="191" spans="1:21">
      <c r="A191" s="53"/>
      <c r="B191" s="81">
        <v>2000</v>
      </c>
      <c r="C191" s="81">
        <v>2001</v>
      </c>
      <c r="D191" s="81">
        <v>2002</v>
      </c>
      <c r="E191" s="81">
        <v>2003</v>
      </c>
      <c r="F191" s="81">
        <v>2004</v>
      </c>
      <c r="G191" s="81">
        <v>2005</v>
      </c>
      <c r="H191" s="81">
        <v>2006</v>
      </c>
      <c r="I191" s="81">
        <v>2007</v>
      </c>
      <c r="J191" s="82">
        <v>2008</v>
      </c>
      <c r="K191" s="82">
        <v>2009</v>
      </c>
      <c r="L191" s="82">
        <v>2010</v>
      </c>
      <c r="M191" s="82">
        <v>2011</v>
      </c>
      <c r="N191" s="82">
        <v>2012</v>
      </c>
      <c r="O191" s="82">
        <v>2013</v>
      </c>
      <c r="P191" s="82">
        <v>2014</v>
      </c>
      <c r="Q191" s="82">
        <v>2015</v>
      </c>
      <c r="R191" s="82">
        <v>2016</v>
      </c>
      <c r="S191" s="82">
        <v>2017</v>
      </c>
      <c r="T191" s="82">
        <v>2018</v>
      </c>
      <c r="U191" s="82">
        <v>2019</v>
      </c>
    </row>
    <row r="192" spans="1:21">
      <c r="A192" s="83" t="s">
        <v>136</v>
      </c>
      <c r="B192" s="84"/>
      <c r="C192" s="84"/>
      <c r="D192" s="84"/>
      <c r="E192" s="84"/>
      <c r="F192" s="84"/>
      <c r="G192" s="84"/>
      <c r="H192" s="84"/>
      <c r="I192" s="84"/>
      <c r="J192" s="84">
        <v>1130899</v>
      </c>
      <c r="K192" s="84">
        <v>762233</v>
      </c>
      <c r="L192" s="84">
        <v>961420</v>
      </c>
      <c r="M192" s="84">
        <v>1090869</v>
      </c>
      <c r="N192" s="84">
        <v>1140942</v>
      </c>
      <c r="O192" s="84">
        <v>1187616</v>
      </c>
      <c r="P192" s="84">
        <v>1195196</v>
      </c>
      <c r="Q192" s="84">
        <v>1227881</v>
      </c>
      <c r="R192" s="84">
        <v>1349443</v>
      </c>
      <c r="S192" s="84">
        <v>1334538</v>
      </c>
      <c r="T192" s="84">
        <v>1237608</v>
      </c>
      <c r="U192" s="84">
        <v>1055997</v>
      </c>
    </row>
    <row r="193" spans="1:21">
      <c r="A193" s="83" t="s">
        <v>141</v>
      </c>
      <c r="B193" s="84"/>
      <c r="C193" s="84"/>
      <c r="D193" s="84"/>
      <c r="E193" s="84"/>
      <c r="F193" s="84"/>
      <c r="G193" s="84"/>
      <c r="H193" s="84"/>
      <c r="I193" s="84"/>
      <c r="J193" s="84">
        <v>125603</v>
      </c>
      <c r="K193" s="84">
        <v>66454</v>
      </c>
      <c r="L193" s="84">
        <v>85547</v>
      </c>
      <c r="M193" s="84">
        <v>69285</v>
      </c>
      <c r="N193" s="84">
        <v>63607</v>
      </c>
      <c r="O193" s="84">
        <v>47823</v>
      </c>
      <c r="P193" s="84">
        <v>34822</v>
      </c>
      <c r="Q193" s="89">
        <v>40000</v>
      </c>
      <c r="R193" s="84">
        <v>54842</v>
      </c>
      <c r="S193" s="84">
        <v>48899</v>
      </c>
      <c r="T193" s="84">
        <v>42168</v>
      </c>
      <c r="U193" s="84">
        <v>46110</v>
      </c>
    </row>
    <row r="194" spans="1:21">
      <c r="A194" s="85" t="s">
        <v>137</v>
      </c>
      <c r="B194" s="86">
        <f t="shared" ref="B194:H194" si="72">SUM(B192:B193)</f>
        <v>0</v>
      </c>
      <c r="C194" s="86">
        <f t="shared" si="72"/>
        <v>0</v>
      </c>
      <c r="D194" s="86">
        <f t="shared" si="72"/>
        <v>0</v>
      </c>
      <c r="E194" s="86">
        <f t="shared" si="72"/>
        <v>0</v>
      </c>
      <c r="F194" s="86">
        <f t="shared" si="72"/>
        <v>0</v>
      </c>
      <c r="G194" s="86">
        <f t="shared" si="72"/>
        <v>0</v>
      </c>
      <c r="H194" s="86">
        <f t="shared" si="72"/>
        <v>0</v>
      </c>
      <c r="I194" s="86"/>
      <c r="J194" s="86">
        <f>SUM(J192:J193)</f>
        <v>1256502</v>
      </c>
      <c r="K194" s="86">
        <f>SUM(K192:K193)</f>
        <v>828687</v>
      </c>
      <c r="L194" s="86">
        <f>SUM(L192:L193)</f>
        <v>1046967</v>
      </c>
      <c r="M194" s="86">
        <f t="shared" ref="M194:U194" si="73">SUM(M192:M193)</f>
        <v>1160154</v>
      </c>
      <c r="N194" s="86">
        <f t="shared" si="73"/>
        <v>1204549</v>
      </c>
      <c r="O194" s="86">
        <f t="shared" si="73"/>
        <v>1235439</v>
      </c>
      <c r="P194" s="86">
        <f t="shared" si="73"/>
        <v>1230018</v>
      </c>
      <c r="Q194" s="86">
        <f t="shared" si="73"/>
        <v>1267881</v>
      </c>
      <c r="R194" s="86">
        <f t="shared" si="73"/>
        <v>1404285</v>
      </c>
      <c r="S194" s="86">
        <f t="shared" si="73"/>
        <v>1383437</v>
      </c>
      <c r="T194" s="86">
        <f t="shared" si="73"/>
        <v>1279776</v>
      </c>
      <c r="U194" s="86">
        <f t="shared" si="73"/>
        <v>1102107</v>
      </c>
    </row>
    <row r="195" spans="1:21" ht="24">
      <c r="A195" s="87" t="s">
        <v>142</v>
      </c>
      <c r="B195" s="88">
        <f t="shared" ref="B195:H195" si="74">B194/B181</f>
        <v>0</v>
      </c>
      <c r="C195" s="88">
        <f t="shared" si="74"/>
        <v>0</v>
      </c>
      <c r="D195" s="88">
        <f t="shared" si="74"/>
        <v>0</v>
      </c>
      <c r="E195" s="88">
        <f t="shared" si="74"/>
        <v>0</v>
      </c>
      <c r="F195" s="88">
        <f t="shared" si="74"/>
        <v>0</v>
      </c>
      <c r="G195" s="88">
        <f t="shared" si="74"/>
        <v>0</v>
      </c>
      <c r="H195" s="88">
        <f t="shared" si="74"/>
        <v>0</v>
      </c>
      <c r="I195" s="88"/>
      <c r="J195" s="88">
        <f>J192/J118</f>
        <v>0.78175317758165763</v>
      </c>
      <c r="K195" s="88">
        <f t="shared" ref="K195:U195" si="75">K192/K118</f>
        <v>0.7626448282072319</v>
      </c>
      <c r="L195" s="88">
        <f t="shared" si="75"/>
        <v>0.75675905431486945</v>
      </c>
      <c r="M195" s="88">
        <f t="shared" si="75"/>
        <v>0.81177324175292642</v>
      </c>
      <c r="N195" s="88">
        <f t="shared" si="75"/>
        <v>0.77884997399150524</v>
      </c>
      <c r="O195" s="88">
        <f t="shared" si="75"/>
        <v>0.78662464679863453</v>
      </c>
      <c r="P195" s="88">
        <f t="shared" si="75"/>
        <v>0.78212057994382744</v>
      </c>
      <c r="Q195" s="88">
        <f t="shared" si="75"/>
        <v>0.77338211739541485</v>
      </c>
      <c r="R195" s="88">
        <f t="shared" si="75"/>
        <v>0.78333114684059535</v>
      </c>
      <c r="S195" s="88">
        <f t="shared" si="75"/>
        <v>0.79856698855768971</v>
      </c>
      <c r="T195" s="88">
        <f t="shared" si="75"/>
        <v>0.8145158742694677</v>
      </c>
      <c r="U195" s="88">
        <f t="shared" si="75"/>
        <v>0.81035119154960922</v>
      </c>
    </row>
    <row r="196" spans="1:21">
      <c r="T196" s="38"/>
      <c r="U196" s="38" t="s">
        <v>86</v>
      </c>
    </row>
  </sheetData>
  <phoneticPr fontId="17" type="noConversion"/>
  <pageMargins left="0.62992125984251968" right="0.35433070866141736" top="0.47244094488188981" bottom="0.6692913385826772" header="0.31496062992125984" footer="0.31496062992125984"/>
  <pageSetup paperSize="9" scale="75" fitToHeight="3" orientation="landscape" r:id="rId1"/>
  <headerFooter>
    <oddFooter>&amp;L&amp;"Arial,Grassetto"&amp;9Statistiche estere - PRODUZIONE MONDIALE
Automobile in cifre&amp;C&amp;"Trebuchet MS,Grassetto"&amp;9&amp;P/&amp;N&amp;R&amp;"Arial,Grassetto"&amp;9ANFIA - Studi e statistiche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transitionEvaluation="1">
    <pageSetUpPr fitToPage="1"/>
  </sheetPr>
  <dimension ref="A1:I92"/>
  <sheetViews>
    <sheetView showGridLines="0" zoomScaleNormal="100" workbookViewId="0">
      <pane ySplit="7" topLeftCell="A8" activePane="bottomLeft" state="frozen"/>
      <selection pane="bottomLeft" activeCell="D1" sqref="D1"/>
    </sheetView>
  </sheetViews>
  <sheetFormatPr defaultColWidth="10.54296875" defaultRowHeight="12"/>
  <cols>
    <col min="1" max="1" width="16.1796875" style="44" customWidth="1"/>
    <col min="2" max="2" width="17.453125" style="46" customWidth="1"/>
    <col min="3" max="3" width="19.453125" style="46" bestFit="1" customWidth="1"/>
    <col min="4" max="4" width="17.453125" style="46" customWidth="1"/>
    <col min="5" max="5" width="3" style="46" customWidth="1"/>
    <col min="6" max="16384" width="10.54296875" style="46"/>
  </cols>
  <sheetData>
    <row r="1" spans="1:4" s="40" customFormat="1" ht="21.65" customHeight="1">
      <c r="B1" s="39" t="s">
        <v>99</v>
      </c>
    </row>
    <row r="2" spans="1:4" s="40" customFormat="1" ht="13.5">
      <c r="B2" s="41" t="s">
        <v>98</v>
      </c>
    </row>
    <row r="3" spans="1:4" s="40" customFormat="1" ht="13.5">
      <c r="B3" s="42"/>
      <c r="C3" s="43"/>
      <c r="D3" s="43"/>
    </row>
    <row r="4" spans="1:4" s="40" customFormat="1" ht="13.5">
      <c r="B4" s="39" t="s">
        <v>0</v>
      </c>
      <c r="C4" s="43"/>
      <c r="D4" s="43"/>
    </row>
    <row r="5" spans="1:4">
      <c r="B5" s="45"/>
      <c r="C5" s="45"/>
      <c r="D5" s="45"/>
    </row>
    <row r="6" spans="1:4">
      <c r="A6" s="90" t="s">
        <v>97</v>
      </c>
      <c r="B6" s="55" t="s">
        <v>96</v>
      </c>
      <c r="C6" s="55" t="s">
        <v>95</v>
      </c>
      <c r="D6" s="55" t="s">
        <v>94</v>
      </c>
    </row>
    <row r="7" spans="1:4">
      <c r="A7" s="91" t="s">
        <v>93</v>
      </c>
      <c r="B7" s="56" t="s">
        <v>92</v>
      </c>
      <c r="C7" s="56" t="s">
        <v>91</v>
      </c>
      <c r="D7" s="56" t="s">
        <v>90</v>
      </c>
    </row>
    <row r="8" spans="1:4">
      <c r="A8" s="92">
        <v>1930</v>
      </c>
      <c r="B8" s="47">
        <v>169.7</v>
      </c>
      <c r="C8" s="47">
        <v>66.8</v>
      </c>
      <c r="D8" s="47">
        <v>236.5</v>
      </c>
    </row>
    <row r="9" spans="1:4">
      <c r="A9" s="92">
        <v>1931</v>
      </c>
      <c r="B9" s="48">
        <v>159</v>
      </c>
      <c r="C9" s="48">
        <v>67.3</v>
      </c>
      <c r="D9" s="47">
        <v>226.3</v>
      </c>
    </row>
    <row r="10" spans="1:4">
      <c r="A10" s="92">
        <v>1932</v>
      </c>
      <c r="B10" s="47">
        <v>171.2</v>
      </c>
      <c r="C10" s="47">
        <v>61.5</v>
      </c>
      <c r="D10" s="47">
        <v>232.7</v>
      </c>
    </row>
    <row r="11" spans="1:4">
      <c r="A11" s="92">
        <v>1933</v>
      </c>
      <c r="B11" s="47">
        <v>220.8</v>
      </c>
      <c r="C11" s="47">
        <v>65.5</v>
      </c>
      <c r="D11" s="47">
        <v>286.3</v>
      </c>
    </row>
    <row r="12" spans="1:4">
      <c r="A12" s="92">
        <v>1934</v>
      </c>
      <c r="B12" s="47">
        <v>256.89999999999998</v>
      </c>
      <c r="C12" s="47">
        <v>85.6</v>
      </c>
      <c r="D12" s="47">
        <v>342.5</v>
      </c>
    </row>
    <row r="13" spans="1:4">
      <c r="A13" s="92">
        <v>1935</v>
      </c>
      <c r="B13" s="47">
        <v>325.2</v>
      </c>
      <c r="C13" s="47">
        <v>91.7</v>
      </c>
      <c r="D13" s="47">
        <v>416.9</v>
      </c>
    </row>
    <row r="14" spans="1:4">
      <c r="A14" s="92">
        <v>1936</v>
      </c>
      <c r="B14" s="47">
        <v>367.2</v>
      </c>
      <c r="C14" s="47">
        <v>114.3</v>
      </c>
      <c r="D14" s="47">
        <v>481.5</v>
      </c>
    </row>
    <row r="15" spans="1:4">
      <c r="A15" s="92">
        <v>1937</v>
      </c>
      <c r="B15" s="47">
        <v>379.3</v>
      </c>
      <c r="C15" s="47">
        <v>114</v>
      </c>
      <c r="D15" s="47">
        <v>493.3</v>
      </c>
    </row>
    <row r="16" spans="1:4">
      <c r="A16" s="92">
        <v>1938</v>
      </c>
      <c r="B16" s="47">
        <v>341</v>
      </c>
      <c r="C16" s="47">
        <v>103.9</v>
      </c>
      <c r="D16" s="47">
        <v>444.9</v>
      </c>
    </row>
    <row r="17" spans="1:9">
      <c r="A17" s="92" t="s">
        <v>89</v>
      </c>
      <c r="B17" s="48" t="s">
        <v>88</v>
      </c>
      <c r="C17" s="48" t="s">
        <v>88</v>
      </c>
      <c r="D17" s="48" t="s">
        <v>87</v>
      </c>
    </row>
    <row r="18" spans="1:9">
      <c r="A18" s="92">
        <v>1946</v>
      </c>
      <c r="B18" s="47">
        <v>219.2</v>
      </c>
      <c r="C18" s="47">
        <v>146.1</v>
      </c>
      <c r="D18" s="47">
        <v>365.3</v>
      </c>
    </row>
    <row r="19" spans="1:9">
      <c r="A19" s="92">
        <v>1947</v>
      </c>
      <c r="B19" s="47">
        <v>287</v>
      </c>
      <c r="C19" s="47">
        <v>154.69999999999999</v>
      </c>
      <c r="D19" s="47">
        <v>441.7</v>
      </c>
    </row>
    <row r="20" spans="1:9">
      <c r="A20" s="92">
        <v>1948</v>
      </c>
      <c r="B20" s="47">
        <v>334.8</v>
      </c>
      <c r="C20" s="47">
        <v>173.3</v>
      </c>
      <c r="D20" s="47">
        <v>508.1</v>
      </c>
    </row>
    <row r="21" spans="1:9">
      <c r="A21" s="92">
        <v>1949</v>
      </c>
      <c r="B21" s="47">
        <v>412.3</v>
      </c>
      <c r="C21" s="47">
        <v>216.4</v>
      </c>
      <c r="D21" s="47">
        <v>628.70000000000005</v>
      </c>
    </row>
    <row r="22" spans="1:9">
      <c r="A22" s="92">
        <v>1950</v>
      </c>
      <c r="B22" s="47">
        <v>522.5</v>
      </c>
      <c r="C22" s="47">
        <v>261.2</v>
      </c>
      <c r="D22" s="47">
        <v>783.7</v>
      </c>
    </row>
    <row r="23" spans="1:9">
      <c r="A23" s="92">
        <v>1951</v>
      </c>
      <c r="B23" s="47">
        <v>475.9</v>
      </c>
      <c r="C23" s="47">
        <v>258</v>
      </c>
      <c r="D23" s="47">
        <v>733.9</v>
      </c>
    </row>
    <row r="24" spans="1:9">
      <c r="A24" s="92">
        <v>1952</v>
      </c>
      <c r="B24" s="47">
        <v>448</v>
      </c>
      <c r="C24" s="47">
        <v>241.7</v>
      </c>
      <c r="D24" s="47">
        <v>689.7</v>
      </c>
    </row>
    <row r="25" spans="1:9">
      <c r="A25" s="92">
        <v>1953</v>
      </c>
      <c r="B25" s="47">
        <v>594.79999999999995</v>
      </c>
      <c r="C25" s="47">
        <v>240</v>
      </c>
      <c r="D25" s="47">
        <v>834.8</v>
      </c>
    </row>
    <row r="26" spans="1:9">
      <c r="A26" s="92">
        <v>1954</v>
      </c>
      <c r="B26" s="47">
        <v>769.2</v>
      </c>
      <c r="C26" s="47">
        <v>268.7</v>
      </c>
      <c r="D26" s="47">
        <v>1037.9000000000001</v>
      </c>
    </row>
    <row r="27" spans="1:9">
      <c r="A27" s="92">
        <v>1955</v>
      </c>
      <c r="B27" s="47">
        <v>897.6</v>
      </c>
      <c r="C27" s="47">
        <v>339.5</v>
      </c>
      <c r="D27" s="47">
        <v>1237.0999999999999</v>
      </c>
    </row>
    <row r="28" spans="1:9">
      <c r="A28" s="92">
        <v>1956</v>
      </c>
      <c r="B28" s="47">
        <v>707.6</v>
      </c>
      <c r="C28" s="47">
        <v>296.89999999999998</v>
      </c>
      <c r="D28" s="47">
        <v>1004.5</v>
      </c>
    </row>
    <row r="29" spans="1:9">
      <c r="A29" s="92">
        <v>1957</v>
      </c>
      <c r="B29" s="47">
        <v>860.8</v>
      </c>
      <c r="C29" s="47">
        <v>288.3</v>
      </c>
      <c r="D29" s="47">
        <v>1149.0999999999999</v>
      </c>
    </row>
    <row r="30" spans="1:9">
      <c r="A30" s="92">
        <v>1958</v>
      </c>
      <c r="B30" s="47">
        <v>1051.5999999999999</v>
      </c>
      <c r="C30" s="47">
        <v>312.8</v>
      </c>
      <c r="D30" s="47">
        <v>1364.4</v>
      </c>
    </row>
    <row r="31" spans="1:9">
      <c r="A31" s="92">
        <v>1959</v>
      </c>
      <c r="B31" s="47">
        <v>1189.9000000000001</v>
      </c>
      <c r="C31" s="47">
        <v>370.5</v>
      </c>
      <c r="D31" s="47">
        <v>1560.4</v>
      </c>
      <c r="F31" s="62"/>
      <c r="G31" s="62"/>
      <c r="H31" s="62"/>
      <c r="I31" s="62"/>
    </row>
    <row r="32" spans="1:9">
      <c r="A32" s="92">
        <v>1960</v>
      </c>
      <c r="B32" s="47">
        <v>1352.7</v>
      </c>
      <c r="C32" s="47">
        <v>458</v>
      </c>
      <c r="D32" s="47">
        <v>1810.7</v>
      </c>
      <c r="F32" s="62"/>
      <c r="G32" s="62"/>
      <c r="H32" s="62"/>
      <c r="I32" s="62"/>
    </row>
    <row r="33" spans="1:9">
      <c r="A33" s="92">
        <v>1961</v>
      </c>
      <c r="B33" s="47">
        <v>1003.9</v>
      </c>
      <c r="C33" s="47">
        <v>460.2</v>
      </c>
      <c r="D33" s="47">
        <v>1464.1</v>
      </c>
      <c r="F33" s="62"/>
      <c r="G33" s="62"/>
      <c r="H33" s="62"/>
      <c r="I33" s="62"/>
    </row>
    <row r="34" spans="1:9">
      <c r="A34" s="92">
        <v>1962</v>
      </c>
      <c r="B34" s="47">
        <v>1249.4000000000001</v>
      </c>
      <c r="C34" s="47">
        <v>425.1</v>
      </c>
      <c r="D34" s="47">
        <v>1674.5</v>
      </c>
      <c r="F34" s="62"/>
      <c r="G34" s="62"/>
      <c r="H34" s="62"/>
      <c r="I34" s="62"/>
    </row>
    <row r="35" spans="1:9">
      <c r="A35" s="92">
        <v>1963</v>
      </c>
      <c r="B35" s="47">
        <v>1607.9</v>
      </c>
      <c r="C35" s="47">
        <v>403.8</v>
      </c>
      <c r="D35" s="47">
        <v>2011.7</v>
      </c>
      <c r="F35" s="62"/>
      <c r="G35" s="62"/>
      <c r="H35" s="62"/>
      <c r="I35" s="62"/>
    </row>
    <row r="36" spans="1:9">
      <c r="A36" s="92">
        <v>1964</v>
      </c>
      <c r="B36" s="47">
        <v>1867.7</v>
      </c>
      <c r="C36" s="47">
        <v>464.7</v>
      </c>
      <c r="D36" s="47">
        <v>2332.4</v>
      </c>
      <c r="F36" s="62"/>
      <c r="G36" s="62"/>
      <c r="H36" s="62"/>
      <c r="I36" s="62"/>
    </row>
    <row r="37" spans="1:9">
      <c r="A37" s="92">
        <v>1965</v>
      </c>
      <c r="B37" s="47">
        <v>1722</v>
      </c>
      <c r="C37" s="47">
        <v>455.3</v>
      </c>
      <c r="D37" s="47">
        <v>2177.3000000000002</v>
      </c>
      <c r="F37" s="62"/>
      <c r="G37" s="62"/>
      <c r="H37" s="62"/>
      <c r="I37" s="62"/>
    </row>
    <row r="38" spans="1:9">
      <c r="A38" s="92">
        <v>1966</v>
      </c>
      <c r="B38" s="47">
        <v>1603.7</v>
      </c>
      <c r="C38" s="47">
        <v>438.7</v>
      </c>
      <c r="D38" s="47">
        <v>2042.4</v>
      </c>
      <c r="F38" s="62"/>
      <c r="G38" s="62"/>
      <c r="H38" s="62"/>
      <c r="I38" s="62"/>
    </row>
    <row r="39" spans="1:9">
      <c r="A39" s="92">
        <v>1967</v>
      </c>
      <c r="B39" s="47">
        <v>1552</v>
      </c>
      <c r="C39" s="47">
        <v>385.1</v>
      </c>
      <c r="D39" s="47">
        <v>1937.1</v>
      </c>
      <c r="F39" s="62"/>
      <c r="G39" s="62"/>
      <c r="H39" s="62"/>
      <c r="I39" s="62"/>
    </row>
    <row r="40" spans="1:9">
      <c r="A40" s="92">
        <v>1968</v>
      </c>
      <c r="B40" s="47">
        <v>1815.9</v>
      </c>
      <c r="C40" s="47">
        <v>409.2</v>
      </c>
      <c r="D40" s="47">
        <v>2225.1</v>
      </c>
      <c r="F40" s="62"/>
      <c r="G40" s="62"/>
      <c r="H40" s="62"/>
      <c r="I40" s="62"/>
    </row>
    <row r="41" spans="1:9">
      <c r="A41" s="92">
        <v>1969</v>
      </c>
      <c r="B41" s="47">
        <v>1717.1</v>
      </c>
      <c r="C41" s="47">
        <v>465.7</v>
      </c>
      <c r="D41" s="47">
        <v>2182.8000000000002</v>
      </c>
      <c r="F41" s="62"/>
      <c r="G41" s="62"/>
      <c r="H41" s="62"/>
      <c r="I41" s="62"/>
    </row>
    <row r="42" spans="1:9">
      <c r="A42" s="92">
        <v>1970</v>
      </c>
      <c r="B42" s="48">
        <v>1640.9659999999999</v>
      </c>
      <c r="C42" s="48">
        <v>457.53199999999998</v>
      </c>
      <c r="D42" s="47">
        <v>2098.5</v>
      </c>
    </row>
    <row r="43" spans="1:9">
      <c r="A43" s="92">
        <v>1971</v>
      </c>
      <c r="B43" s="47">
        <v>1741.94</v>
      </c>
      <c r="C43" s="47">
        <v>456.20600000000002</v>
      </c>
      <c r="D43" s="47">
        <v>2198.1</v>
      </c>
    </row>
    <row r="44" spans="1:9">
      <c r="A44" s="92">
        <v>1972</v>
      </c>
      <c r="B44" s="48">
        <v>1921.3109999999999</v>
      </c>
      <c r="C44" s="48">
        <v>408.11900000000003</v>
      </c>
      <c r="D44" s="47">
        <v>2329.4</v>
      </c>
    </row>
    <row r="45" spans="1:9">
      <c r="A45" s="92">
        <v>1973</v>
      </c>
      <c r="B45" s="47">
        <v>1747.3209999999999</v>
      </c>
      <c r="C45" s="47">
        <v>416.62299999999999</v>
      </c>
      <c r="D45" s="47">
        <v>2163.9</v>
      </c>
    </row>
    <row r="46" spans="1:9">
      <c r="A46" s="92">
        <v>1974</v>
      </c>
      <c r="B46" s="47">
        <v>1534.1189999999999</v>
      </c>
      <c r="C46" s="47">
        <v>402.56599999999997</v>
      </c>
      <c r="D46" s="47">
        <v>1936.7</v>
      </c>
    </row>
    <row r="47" spans="1:9">
      <c r="A47" s="92">
        <v>1975</v>
      </c>
      <c r="B47" s="47">
        <v>1267.6949999999999</v>
      </c>
      <c r="C47" s="47">
        <v>380.70400000000001</v>
      </c>
      <c r="D47" s="47">
        <v>1648.4</v>
      </c>
    </row>
    <row r="48" spans="1:9">
      <c r="A48" s="92">
        <v>1976</v>
      </c>
      <c r="B48" s="47">
        <v>1333.4490000000001</v>
      </c>
      <c r="C48" s="47">
        <v>372.05700000000002</v>
      </c>
      <c r="D48" s="47">
        <v>1705.5</v>
      </c>
    </row>
    <row r="49" spans="1:4">
      <c r="A49" s="92">
        <v>1977</v>
      </c>
      <c r="B49" s="47">
        <v>1327.82</v>
      </c>
      <c r="C49" s="47">
        <v>386.42</v>
      </c>
      <c r="D49" s="47">
        <v>1714.2</v>
      </c>
    </row>
    <row r="50" spans="1:4">
      <c r="A50" s="92">
        <v>1978</v>
      </c>
      <c r="B50" s="47">
        <v>1222.9490000000001</v>
      </c>
      <c r="C50" s="47">
        <v>384.51799999999997</v>
      </c>
      <c r="D50" s="47">
        <v>1607.4</v>
      </c>
    </row>
    <row r="51" spans="1:4">
      <c r="A51" s="92">
        <v>1979</v>
      </c>
      <c r="B51" s="47">
        <v>1070.452</v>
      </c>
      <c r="C51" s="47">
        <v>408.44</v>
      </c>
      <c r="D51" s="47">
        <v>1478.9</v>
      </c>
    </row>
    <row r="52" spans="1:4">
      <c r="A52" s="92">
        <v>1980</v>
      </c>
      <c r="B52" s="48">
        <v>923.74400000000003</v>
      </c>
      <c r="C52" s="48">
        <v>389.17</v>
      </c>
      <c r="D52" s="48">
        <v>1312.9</v>
      </c>
    </row>
    <row r="53" spans="1:4">
      <c r="A53" s="92">
        <v>1981</v>
      </c>
      <c r="B53" s="47">
        <v>954.65</v>
      </c>
      <c r="C53" s="47">
        <v>229.55500000000001</v>
      </c>
      <c r="D53" s="47">
        <v>1184.2</v>
      </c>
    </row>
    <row r="54" spans="1:4">
      <c r="A54" s="92">
        <v>1982</v>
      </c>
      <c r="B54" s="47">
        <v>887.67899999999997</v>
      </c>
      <c r="C54" s="47">
        <v>268.798</v>
      </c>
      <c r="D54" s="47">
        <v>1156.5</v>
      </c>
    </row>
    <row r="55" spans="1:4">
      <c r="A55" s="92">
        <v>1983</v>
      </c>
      <c r="B55" s="47">
        <v>1044.597</v>
      </c>
      <c r="C55" s="47">
        <v>244.51400000000001</v>
      </c>
      <c r="D55" s="47">
        <v>1289.0999999999999</v>
      </c>
    </row>
    <row r="56" spans="1:4">
      <c r="A56" s="92">
        <v>1984</v>
      </c>
      <c r="B56" s="47">
        <v>908.90599999999995</v>
      </c>
      <c r="C56" s="47">
        <v>224.82499999999999</v>
      </c>
      <c r="D56" s="47">
        <v>1133.7</v>
      </c>
    </row>
    <row r="57" spans="1:4">
      <c r="A57" s="92">
        <v>1985</v>
      </c>
      <c r="B57" s="47">
        <v>1047.973</v>
      </c>
      <c r="C57" s="47">
        <v>265.97300000000001</v>
      </c>
      <c r="D57" s="47">
        <v>1314</v>
      </c>
    </row>
    <row r="58" spans="1:4">
      <c r="A58" s="92">
        <v>1986</v>
      </c>
      <c r="B58" s="47">
        <v>1018.962</v>
      </c>
      <c r="C58" s="47">
        <v>228.685</v>
      </c>
      <c r="D58" s="47">
        <f>+C58+B58</f>
        <v>1247.6469999999999</v>
      </c>
    </row>
    <row r="59" spans="1:4">
      <c r="A59" s="92">
        <v>1987</v>
      </c>
      <c r="B59" s="47">
        <v>1142.683</v>
      </c>
      <c r="C59" s="47">
        <v>246.72800000000001</v>
      </c>
      <c r="D59" s="47">
        <v>1389.7</v>
      </c>
    </row>
    <row r="60" spans="1:4">
      <c r="A60" s="92">
        <v>1988</v>
      </c>
      <c r="B60" s="47">
        <v>1226.835</v>
      </c>
      <c r="C60" s="47">
        <v>317.34300000000002</v>
      </c>
      <c r="D60" s="47">
        <f>+C60+B60</f>
        <v>1544.1780000000001</v>
      </c>
    </row>
    <row r="61" spans="1:4">
      <c r="A61" s="92">
        <v>1989</v>
      </c>
      <c r="B61" s="47">
        <v>1299.0820000000001</v>
      </c>
      <c r="C61" s="47">
        <v>326.58999999999997</v>
      </c>
      <c r="D61" s="47">
        <v>1625.7</v>
      </c>
    </row>
    <row r="62" spans="1:4">
      <c r="A62" s="92">
        <v>1990</v>
      </c>
      <c r="B62" s="47">
        <v>1295.6110000000001</v>
      </c>
      <c r="C62" s="47">
        <v>270.346</v>
      </c>
      <c r="D62" s="47">
        <v>1565.9</v>
      </c>
    </row>
    <row r="63" spans="1:4">
      <c r="A63" s="92">
        <v>1991</v>
      </c>
      <c r="B63" s="47">
        <v>1236.9000000000001</v>
      </c>
      <c r="C63" s="47">
        <v>217.14099999999999</v>
      </c>
      <c r="D63" s="47">
        <v>1454</v>
      </c>
    </row>
    <row r="64" spans="1:4">
      <c r="A64" s="92">
        <v>1992</v>
      </c>
      <c r="B64" s="47">
        <v>1291.8800000000001</v>
      </c>
      <c r="C64" s="47">
        <v>248.453</v>
      </c>
      <c r="D64" s="47">
        <v>1540.4</v>
      </c>
    </row>
    <row r="65" spans="1:6">
      <c r="A65" s="92">
        <v>1993</v>
      </c>
      <c r="B65" s="47">
        <v>1375.5239999999999</v>
      </c>
      <c r="C65" s="47">
        <v>193.46700000000001</v>
      </c>
      <c r="D65" s="47">
        <v>1569</v>
      </c>
    </row>
    <row r="66" spans="1:6">
      <c r="A66" s="92">
        <v>1994</v>
      </c>
      <c r="B66" s="47">
        <v>1466.8230000000001</v>
      </c>
      <c r="C66" s="47">
        <v>227.815</v>
      </c>
      <c r="D66" s="47">
        <f t="shared" ref="D66:D71" si="0">C66+B66</f>
        <v>1694.6380000000001</v>
      </c>
    </row>
    <row r="67" spans="1:6">
      <c r="A67" s="92">
        <v>1995</v>
      </c>
      <c r="B67" s="47">
        <v>1532.0840000000001</v>
      </c>
      <c r="C67" s="47">
        <v>233.001</v>
      </c>
      <c r="D67" s="47">
        <f t="shared" si="0"/>
        <v>1765.085</v>
      </c>
    </row>
    <row r="68" spans="1:6">
      <c r="A68" s="92">
        <v>1996</v>
      </c>
      <c r="B68" s="47">
        <v>1686.134</v>
      </c>
      <c r="C68" s="47">
        <v>238.31399999999999</v>
      </c>
      <c r="D68" s="47">
        <f t="shared" si="0"/>
        <v>1924.4480000000001</v>
      </c>
    </row>
    <row r="69" spans="1:6">
      <c r="A69" s="92">
        <v>1997</v>
      </c>
      <c r="B69" s="47">
        <v>1711.923</v>
      </c>
      <c r="C69" s="47">
        <v>223.78399999999999</v>
      </c>
      <c r="D69" s="47">
        <f t="shared" si="0"/>
        <v>1935.7069999999999</v>
      </c>
    </row>
    <row r="70" spans="1:6">
      <c r="A70" s="92">
        <v>1998</v>
      </c>
      <c r="B70" s="47">
        <v>1760.6969999999999</v>
      </c>
      <c r="C70" s="47">
        <v>214.94</v>
      </c>
      <c r="D70" s="47">
        <f t="shared" si="0"/>
        <v>1975.6369999999999</v>
      </c>
    </row>
    <row r="71" spans="1:6">
      <c r="A71" s="92">
        <v>1999</v>
      </c>
      <c r="B71" s="47">
        <v>1799.0039999999999</v>
      </c>
      <c r="C71" s="47">
        <v>173.55699999999999</v>
      </c>
      <c r="D71" s="47">
        <f t="shared" si="0"/>
        <v>1972.5609999999999</v>
      </c>
    </row>
    <row r="72" spans="1:6">
      <c r="A72" s="92">
        <v>2000</v>
      </c>
      <c r="B72" s="49">
        <v>1641.452</v>
      </c>
      <c r="C72" s="49">
        <v>172.44200000000001</v>
      </c>
      <c r="D72" s="49">
        <f>+B72+C72</f>
        <v>1813.894</v>
      </c>
      <c r="F72" s="63"/>
    </row>
    <row r="73" spans="1:6">
      <c r="A73" s="92">
        <v>2001</v>
      </c>
      <c r="B73" s="49">
        <v>1492.365</v>
      </c>
      <c r="C73" s="49">
        <v>192.87299999999999</v>
      </c>
      <c r="D73" s="49">
        <f t="shared" ref="D73:D85" si="1">+B73+C73</f>
        <v>1685.2380000000001</v>
      </c>
      <c r="F73" s="63"/>
    </row>
    <row r="74" spans="1:6">
      <c r="A74" s="92">
        <v>2002</v>
      </c>
      <c r="B74" s="49">
        <v>1629.934</v>
      </c>
      <c r="C74" s="49">
        <v>191.267</v>
      </c>
      <c r="D74" s="49">
        <f t="shared" si="1"/>
        <v>1821.201</v>
      </c>
      <c r="F74" s="63"/>
    </row>
    <row r="75" spans="1:6">
      <c r="A75" s="93">
        <v>2003</v>
      </c>
      <c r="B75" s="49">
        <v>1657.558</v>
      </c>
      <c r="C75" s="50">
        <v>188.87100000000001</v>
      </c>
      <c r="D75" s="49">
        <f t="shared" si="1"/>
        <v>1846.4290000000001</v>
      </c>
      <c r="F75" s="63"/>
    </row>
    <row r="76" spans="1:6">
      <c r="A76" s="93">
        <v>2004</v>
      </c>
      <c r="B76" s="49">
        <v>1647.2460000000001</v>
      </c>
      <c r="C76" s="49">
        <v>209.29300000000001</v>
      </c>
      <c r="D76" s="49">
        <f t="shared" si="1"/>
        <v>1856.5390000000002</v>
      </c>
      <c r="F76" s="63"/>
    </row>
    <row r="77" spans="1:6">
      <c r="A77" s="93">
        <v>2005</v>
      </c>
      <c r="B77" s="49">
        <v>1596.356</v>
      </c>
      <c r="C77" s="49">
        <v>206.75299999999999</v>
      </c>
      <c r="D77" s="49">
        <f t="shared" si="1"/>
        <v>1803.1089999999999</v>
      </c>
      <c r="F77" s="63"/>
    </row>
    <row r="78" spans="1:6">
      <c r="A78" s="92">
        <v>2006</v>
      </c>
      <c r="B78" s="50">
        <v>1442.085</v>
      </c>
      <c r="C78" s="49">
        <v>207.70400000000001</v>
      </c>
      <c r="D78" s="49">
        <f t="shared" si="1"/>
        <v>1649.789</v>
      </c>
      <c r="F78" s="63"/>
    </row>
    <row r="79" spans="1:6">
      <c r="A79" s="93">
        <v>2007</v>
      </c>
      <c r="B79" s="49">
        <v>1534.567</v>
      </c>
      <c r="C79" s="50">
        <v>215.68600000000001</v>
      </c>
      <c r="D79" s="49">
        <f t="shared" si="1"/>
        <v>1750.2529999999999</v>
      </c>
      <c r="F79" s="63"/>
    </row>
    <row r="80" spans="1:6">
      <c r="A80" s="92">
        <v>2008</v>
      </c>
      <c r="B80" s="49">
        <v>1446.6189999999999</v>
      </c>
      <c r="C80" s="49">
        <v>202.89599999999999</v>
      </c>
      <c r="D80" s="49">
        <f t="shared" si="1"/>
        <v>1649.5149999999999</v>
      </c>
      <c r="F80" s="63"/>
    </row>
    <row r="81" spans="1:6">
      <c r="A81" s="93">
        <v>2009</v>
      </c>
      <c r="B81" s="49">
        <v>999.46</v>
      </c>
      <c r="C81" s="49">
        <v>90.679000000000002</v>
      </c>
      <c r="D81" s="49">
        <f t="shared" si="1"/>
        <v>1090.1390000000001</v>
      </c>
      <c r="F81" s="63"/>
    </row>
    <row r="82" spans="1:6">
      <c r="A82" s="92">
        <v>2010</v>
      </c>
      <c r="B82" s="50">
        <v>1270.444</v>
      </c>
      <c r="C82" s="49">
        <v>123.01900000000001</v>
      </c>
      <c r="D82" s="49">
        <f t="shared" si="1"/>
        <v>1393.463</v>
      </c>
      <c r="F82" s="63"/>
    </row>
    <row r="83" spans="1:6">
      <c r="A83" s="93">
        <v>2011</v>
      </c>
      <c r="B83" s="49">
        <v>1343.81</v>
      </c>
      <c r="C83" s="50">
        <v>120.18899999999999</v>
      </c>
      <c r="D83" s="49">
        <f t="shared" si="1"/>
        <v>1463.999</v>
      </c>
      <c r="F83" s="63"/>
    </row>
    <row r="84" spans="1:6">
      <c r="A84" s="92">
        <v>2012</v>
      </c>
      <c r="B84" s="49">
        <v>1464.9059999999999</v>
      </c>
      <c r="C84" s="49">
        <v>112.039</v>
      </c>
      <c r="D84" s="49">
        <f t="shared" si="1"/>
        <v>1576.9449999999999</v>
      </c>
      <c r="F84" s="63"/>
    </row>
    <row r="85" spans="1:6">
      <c r="A85" s="92">
        <v>2013</v>
      </c>
      <c r="B85" s="49">
        <v>1509.7619999999999</v>
      </c>
      <c r="C85" s="49">
        <v>88.11</v>
      </c>
      <c r="D85" s="49">
        <f t="shared" si="1"/>
        <v>1597.8719999999998</v>
      </c>
      <c r="F85" s="63"/>
    </row>
    <row r="86" spans="1:6">
      <c r="A86" s="92">
        <v>2014</v>
      </c>
      <c r="B86" s="49">
        <v>1528.1479999999999</v>
      </c>
      <c r="C86" s="49">
        <v>70.730999999999995</v>
      </c>
      <c r="D86" s="49">
        <f t="shared" ref="D86:D91" si="2">+B86+C86</f>
        <v>1598.8789999999999</v>
      </c>
      <c r="F86" s="63"/>
    </row>
    <row r="87" spans="1:6">
      <c r="A87" s="92">
        <v>2015</v>
      </c>
      <c r="B87" s="49">
        <v>1587.6769999999999</v>
      </c>
      <c r="C87" s="49">
        <v>94.478999999999999</v>
      </c>
      <c r="D87" s="49">
        <f t="shared" si="2"/>
        <v>1682.1559999999999</v>
      </c>
      <c r="F87" s="63"/>
    </row>
    <row r="88" spans="1:6">
      <c r="A88" s="92">
        <v>2016</v>
      </c>
      <c r="B88" s="49">
        <v>1722.6980000000001</v>
      </c>
      <c r="C88" s="49">
        <v>93.924000000000007</v>
      </c>
      <c r="D88" s="49">
        <f t="shared" si="2"/>
        <v>1816.6220000000001</v>
      </c>
      <c r="F88" s="63"/>
    </row>
    <row r="89" spans="1:6">
      <c r="A89" s="92">
        <v>2017</v>
      </c>
      <c r="B89" s="49">
        <v>1671.1659999999999</v>
      </c>
      <c r="C89" s="49">
        <v>78.218999999999994</v>
      </c>
      <c r="D89" s="49">
        <f t="shared" si="2"/>
        <v>1749.385</v>
      </c>
      <c r="F89" s="63"/>
    </row>
    <row r="90" spans="1:6">
      <c r="A90" s="92">
        <v>2018</v>
      </c>
      <c r="B90" s="49">
        <v>1519.44</v>
      </c>
      <c r="C90" s="49">
        <v>84.888000000000005</v>
      </c>
      <c r="D90" s="49">
        <f t="shared" si="2"/>
        <v>1604.328</v>
      </c>
    </row>
    <row r="91" spans="1:6">
      <c r="A91" s="94">
        <v>2019</v>
      </c>
      <c r="B91" s="51">
        <v>1303.135</v>
      </c>
      <c r="C91" s="51">
        <v>78.27</v>
      </c>
      <c r="D91" s="51">
        <f t="shared" si="2"/>
        <v>1381.405</v>
      </c>
    </row>
    <row r="92" spans="1:6">
      <c r="D92" s="52" t="s">
        <v>86</v>
      </c>
    </row>
  </sheetData>
  <phoneticPr fontId="17" type="noConversion"/>
  <pageMargins left="0.62992125984251968" right="0.62992125984251968" top="0.47244094488188981" bottom="0.74803149606299213" header="0.31496062992125984" footer="0.31496062992125984"/>
  <pageSetup paperSize="9" fitToWidth="0" fitToHeight="2" orientation="portrait" horizontalDpi="300" verticalDpi="300" r:id="rId1"/>
  <headerFooter alignWithMargins="0">
    <oddFooter>&amp;L&amp;"Trebuchet MS,Grassetto"&amp;10Statistiche estere - PRODUZIONE MONDIALE
Automobile in cifre&amp;C&amp;"Trebuchet MS,Normale"&amp;8&amp;P/&amp;N&amp;R&amp;"Trebuchet MS,Grassetto"&amp;10ANFIA - Studi e statistiche</oddFooter>
  </headerFooter>
  <rowBreaks count="2" manualBreakCount="2">
    <brk id="47" max="16383" man="1"/>
    <brk id="87" max="16383" man="1"/>
  </rowBreaks>
  <colBreaks count="1" manualBreakCount="1">
    <brk id="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2</vt:i4>
      </vt:variant>
      <vt:variant>
        <vt:lpstr>Grafici</vt:lpstr>
      </vt:variant>
      <vt:variant>
        <vt:i4>1</vt:i4>
      </vt:variant>
      <vt:variant>
        <vt:lpstr>Intervalli denominati</vt:lpstr>
      </vt:variant>
      <vt:variant>
        <vt:i4>4</vt:i4>
      </vt:variant>
    </vt:vector>
  </HeadingPairs>
  <TitlesOfParts>
    <vt:vector size="7" baseType="lpstr">
      <vt:lpstr>16.Regno Unito</vt:lpstr>
      <vt:lpstr>Trend anni</vt:lpstr>
      <vt:lpstr>Grafico1</vt:lpstr>
      <vt:lpstr>'16.Regno Unito'!Area_stampa</vt:lpstr>
      <vt:lpstr>'Trend anni'!Area_stampa</vt:lpstr>
      <vt:lpstr>'16.Regno Unito'!Titoli_stampa</vt:lpstr>
      <vt:lpstr>'Trend anni'!Titoli_stampa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 arnault</dc:creator>
  <cp:lastModifiedBy>ANFIA </cp:lastModifiedBy>
  <cp:lastPrinted>2020-08-26T07:18:51Z</cp:lastPrinted>
  <dcterms:created xsi:type="dcterms:W3CDTF">2012-11-26T15:11:27Z</dcterms:created>
  <dcterms:modified xsi:type="dcterms:W3CDTF">2020-08-26T07:18:56Z</dcterms:modified>
</cp:coreProperties>
</file>