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44CAA249-CE13-41AA-B35D-558AE6477B6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14.Germania " sheetId="4" r:id="rId1"/>
    <sheet name="Trend anni" sheetId="2" r:id="rId2"/>
    <sheet name="Grafico1" sheetId="3" r:id="rId3"/>
    <sheet name="14.Germania  Produzione Estero" sheetId="7" r:id="rId4"/>
  </sheets>
  <externalReferences>
    <externalReference r:id="rId5"/>
  </externalReferences>
  <definedNames>
    <definedName name="_xlnm.Print_Area" localSheetId="0">'14.Germania '!$A$1:$U$78</definedName>
    <definedName name="_xlnm.Print_Area" localSheetId="3">'14.Germania  Produzione Estero'!$A$1:$I$15</definedName>
    <definedName name="_xlnm.Print_Area" localSheetId="1">'Trend anni'!$A$1:$D$95</definedName>
    <definedName name="Excel_BuiltIn_Print_Titles_12" localSheetId="0">'[1]12.autocaravan'!#REF!</definedName>
    <definedName name="Excel_BuiltIn_Print_Titles_12" localSheetId="3">'[1]12.autocaravan'!#REF!</definedName>
    <definedName name="Excel_BuiltIn_Print_Titles_12">'[1]12.autocaravan'!#REF!</definedName>
    <definedName name="Excel_BuiltIn_Print_Titles_13">#REF!</definedName>
    <definedName name="Excel_BuiltIn_Print_Titles_9" localSheetId="0">'[1]9.autovetture usate'!#REF!</definedName>
    <definedName name="Excel_BuiltIn_Print_Titles_9" localSheetId="3">'[1]9.autovetture usate'!#REF!</definedName>
    <definedName name="Excel_BuiltIn_Print_Titles_9">'[1]9.autovetture usate'!#REF!</definedName>
    <definedName name="_xlnm.Print_Titles" localSheetId="0">'14.Germania '!$1:$6</definedName>
    <definedName name="_xlnm.Print_Titles" localSheetId="3">'14.Germania  Produzione Estero'!$1:$5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T66" i="4" l="1"/>
  <c r="U66" i="4"/>
  <c r="T67" i="4"/>
  <c r="U67" i="4"/>
  <c r="T68" i="4"/>
  <c r="U68" i="4"/>
  <c r="T69" i="4"/>
  <c r="U69" i="4"/>
  <c r="S67" i="4"/>
  <c r="S69" i="4" s="1"/>
  <c r="S68" i="4"/>
  <c r="I14" i="7" l="1"/>
  <c r="D91" i="2"/>
  <c r="U77" i="4"/>
  <c r="U49" i="4"/>
  <c r="U63" i="4" s="1"/>
  <c r="U31" i="4"/>
  <c r="T49" i="4" l="1"/>
  <c r="H14" i="7"/>
  <c r="G14" i="7"/>
  <c r="F14" i="7"/>
  <c r="E14" i="7"/>
  <c r="D14" i="7"/>
  <c r="C14" i="7"/>
  <c r="B14" i="7"/>
  <c r="D90" i="2"/>
  <c r="T31" i="4"/>
  <c r="M51" i="4"/>
  <c r="N51" i="4"/>
  <c r="O51" i="4"/>
  <c r="P51" i="4"/>
  <c r="Q51" i="4"/>
  <c r="R51" i="4"/>
  <c r="M52" i="4"/>
  <c r="N52" i="4"/>
  <c r="O52" i="4"/>
  <c r="P52" i="4"/>
  <c r="Q52" i="4"/>
  <c r="R52" i="4"/>
  <c r="M53" i="4"/>
  <c r="N53" i="4"/>
  <c r="O53" i="4"/>
  <c r="P53" i="4"/>
  <c r="Q53" i="4"/>
  <c r="R53" i="4"/>
  <c r="M54" i="4"/>
  <c r="N54" i="4"/>
  <c r="O54" i="4"/>
  <c r="P54" i="4"/>
  <c r="Q54" i="4"/>
  <c r="R54" i="4"/>
  <c r="M55" i="4"/>
  <c r="N55" i="4"/>
  <c r="O55" i="4"/>
  <c r="P55" i="4"/>
  <c r="Q55" i="4"/>
  <c r="R55" i="4"/>
  <c r="M56" i="4"/>
  <c r="N56" i="4"/>
  <c r="O56" i="4"/>
  <c r="P56" i="4"/>
  <c r="Q56" i="4"/>
  <c r="R56" i="4"/>
  <c r="M57" i="4"/>
  <c r="N57" i="4"/>
  <c r="O57" i="4"/>
  <c r="P57" i="4"/>
  <c r="Q57" i="4"/>
  <c r="R57" i="4"/>
  <c r="M58" i="4"/>
  <c r="N58" i="4"/>
  <c r="O58" i="4"/>
  <c r="P58" i="4"/>
  <c r="Q58" i="4"/>
  <c r="R58" i="4"/>
  <c r="M59" i="4"/>
  <c r="N59" i="4"/>
  <c r="O59" i="4"/>
  <c r="P59" i="4"/>
  <c r="Q59" i="4"/>
  <c r="R59" i="4"/>
  <c r="M60" i="4"/>
  <c r="N60" i="4"/>
  <c r="O60" i="4"/>
  <c r="P60" i="4"/>
  <c r="Q60" i="4"/>
  <c r="R60" i="4"/>
  <c r="M61" i="4"/>
  <c r="N61" i="4"/>
  <c r="O61" i="4"/>
  <c r="P61" i="4"/>
  <c r="Q61" i="4"/>
  <c r="R61" i="4"/>
  <c r="M62" i="4"/>
  <c r="N62" i="4"/>
  <c r="O62" i="4"/>
  <c r="P62" i="4"/>
  <c r="Q62" i="4"/>
  <c r="R62" i="4"/>
  <c r="D89" i="2"/>
  <c r="M42" i="4"/>
  <c r="M49" i="4" s="1"/>
  <c r="M48" i="4"/>
  <c r="M68" i="4" s="1"/>
  <c r="N48" i="4"/>
  <c r="N68" i="4" s="1"/>
  <c r="N42" i="4"/>
  <c r="N67" i="4" s="1"/>
  <c r="O48" i="4"/>
  <c r="O68" i="4" s="1"/>
  <c r="O42" i="4"/>
  <c r="O67" i="4" s="1"/>
  <c r="P48" i="4"/>
  <c r="P42" i="4"/>
  <c r="P67" i="4" s="1"/>
  <c r="Q48" i="4"/>
  <c r="Q68" i="4" s="1"/>
  <c r="Q42" i="4"/>
  <c r="Q67" i="4" s="1"/>
  <c r="R42" i="4"/>
  <c r="R67" i="4" s="1"/>
  <c r="R48" i="4"/>
  <c r="R68" i="4" s="1"/>
  <c r="S31" i="4"/>
  <c r="S77" i="4" s="1"/>
  <c r="S66" i="4"/>
  <c r="D88" i="2"/>
  <c r="R37" i="4"/>
  <c r="R66" i="4" s="1"/>
  <c r="R31" i="4"/>
  <c r="R77" i="4" s="1"/>
  <c r="C69" i="4"/>
  <c r="D69" i="4"/>
  <c r="E69" i="4"/>
  <c r="F69" i="4"/>
  <c r="G69" i="4"/>
  <c r="H69" i="4"/>
  <c r="I69" i="4"/>
  <c r="J69" i="4"/>
  <c r="K69" i="4"/>
  <c r="L69" i="4"/>
  <c r="B69" i="4"/>
  <c r="D87" i="2"/>
  <c r="C76" i="4"/>
  <c r="D76" i="4"/>
  <c r="E76" i="4"/>
  <c r="F76" i="4"/>
  <c r="G76" i="4"/>
  <c r="H76" i="4"/>
  <c r="I76" i="4"/>
  <c r="J76" i="4"/>
  <c r="K76" i="4"/>
  <c r="L76" i="4"/>
  <c r="B76" i="4"/>
  <c r="E56" i="4"/>
  <c r="C54" i="4"/>
  <c r="D54" i="4"/>
  <c r="E54" i="4"/>
  <c r="F54" i="4"/>
  <c r="G54" i="4"/>
  <c r="H54" i="4"/>
  <c r="I54" i="4"/>
  <c r="J54" i="4"/>
  <c r="K54" i="4"/>
  <c r="L54" i="4"/>
  <c r="B54" i="4"/>
  <c r="C62" i="4"/>
  <c r="D62" i="4"/>
  <c r="E62" i="4"/>
  <c r="F62" i="4"/>
  <c r="G62" i="4"/>
  <c r="H62" i="4"/>
  <c r="I62" i="4"/>
  <c r="J62" i="4"/>
  <c r="K62" i="4"/>
  <c r="L62" i="4"/>
  <c r="B62" i="4"/>
  <c r="C59" i="4"/>
  <c r="D59" i="4"/>
  <c r="E59" i="4"/>
  <c r="F59" i="4"/>
  <c r="G59" i="4"/>
  <c r="H59" i="4"/>
  <c r="I59" i="4"/>
  <c r="J59" i="4"/>
  <c r="K59" i="4"/>
  <c r="L59" i="4"/>
  <c r="B59" i="4"/>
  <c r="F56" i="4"/>
  <c r="G56" i="4"/>
  <c r="H56" i="4"/>
  <c r="I56" i="4"/>
  <c r="J56" i="4"/>
  <c r="K56" i="4"/>
  <c r="L56" i="4"/>
  <c r="C56" i="4"/>
  <c r="D56" i="4"/>
  <c r="B56" i="4"/>
  <c r="E37" i="4"/>
  <c r="B42" i="4"/>
  <c r="B37" i="4"/>
  <c r="C37" i="4"/>
  <c r="D37" i="4"/>
  <c r="F37" i="4"/>
  <c r="G37" i="4"/>
  <c r="F42" i="4"/>
  <c r="G42" i="4"/>
  <c r="H42" i="4"/>
  <c r="I37" i="4"/>
  <c r="H37" i="4"/>
  <c r="I42" i="4"/>
  <c r="J37" i="4"/>
  <c r="K37" i="4"/>
  <c r="L37" i="4"/>
  <c r="M37" i="4"/>
  <c r="M66" i="4" s="1"/>
  <c r="N37" i="4"/>
  <c r="N66" i="4" s="1"/>
  <c r="O37" i="4"/>
  <c r="O66" i="4" s="1"/>
  <c r="P37" i="4"/>
  <c r="P66" i="4" s="1"/>
  <c r="Q37" i="4"/>
  <c r="Q66" i="4" s="1"/>
  <c r="Q31" i="4"/>
  <c r="Q77" i="4" s="1"/>
  <c r="G35" i="2"/>
  <c r="G34" i="2"/>
  <c r="G33" i="2"/>
  <c r="G32" i="2"/>
  <c r="P31" i="4"/>
  <c r="P77" i="4" s="1"/>
  <c r="C31" i="4"/>
  <c r="D31" i="4"/>
  <c r="E31" i="4"/>
  <c r="F31" i="4"/>
  <c r="G31" i="4"/>
  <c r="H31" i="4"/>
  <c r="I31" i="4"/>
  <c r="J31" i="4"/>
  <c r="K31" i="4"/>
  <c r="L31" i="4"/>
  <c r="M31" i="4"/>
  <c r="M77" i="4" s="1"/>
  <c r="N31" i="4"/>
  <c r="N77" i="4" s="1"/>
  <c r="O31" i="4"/>
  <c r="O77" i="4" s="1"/>
  <c r="B31" i="4"/>
  <c r="J61" i="4"/>
  <c r="I61" i="4"/>
  <c r="F61" i="4"/>
  <c r="E61" i="4"/>
  <c r="B61" i="4"/>
  <c r="L60" i="4"/>
  <c r="K60" i="4"/>
  <c r="G60" i="4"/>
  <c r="D60" i="4"/>
  <c r="L58" i="4"/>
  <c r="K58" i="4"/>
  <c r="J58" i="4"/>
  <c r="I58" i="4"/>
  <c r="H58" i="4"/>
  <c r="G58" i="4"/>
  <c r="F58" i="4"/>
  <c r="E58" i="4"/>
  <c r="D58" i="4"/>
  <c r="C58" i="4"/>
  <c r="B58" i="4"/>
  <c r="L57" i="4"/>
  <c r="K57" i="4"/>
  <c r="J57" i="4"/>
  <c r="I57" i="4"/>
  <c r="H57" i="4"/>
  <c r="G57" i="4"/>
  <c r="F57" i="4"/>
  <c r="E57" i="4"/>
  <c r="D57" i="4"/>
  <c r="C57" i="4"/>
  <c r="B57" i="4"/>
  <c r="L55" i="4"/>
  <c r="K55" i="4"/>
  <c r="J55" i="4"/>
  <c r="I55" i="4"/>
  <c r="H55" i="4"/>
  <c r="G55" i="4"/>
  <c r="F55" i="4"/>
  <c r="E55" i="4"/>
  <c r="D55" i="4"/>
  <c r="C55" i="4"/>
  <c r="B55" i="4"/>
  <c r="C53" i="4"/>
  <c r="L52" i="4"/>
  <c r="K52" i="4"/>
  <c r="J52" i="4"/>
  <c r="I52" i="4"/>
  <c r="H52" i="4"/>
  <c r="G52" i="4"/>
  <c r="F52" i="4"/>
  <c r="E52" i="4"/>
  <c r="D52" i="4"/>
  <c r="C52" i="4"/>
  <c r="B52" i="4"/>
  <c r="L51" i="4"/>
  <c r="K51" i="4"/>
  <c r="D51" i="4"/>
  <c r="C51" i="4"/>
  <c r="B51" i="4"/>
  <c r="L48" i="4"/>
  <c r="K48" i="4"/>
  <c r="J48" i="4"/>
  <c r="I48" i="4"/>
  <c r="I49" i="4" s="1"/>
  <c r="H48" i="4"/>
  <c r="G48" i="4"/>
  <c r="F48" i="4"/>
  <c r="E48" i="4"/>
  <c r="D48" i="4"/>
  <c r="C48" i="4"/>
  <c r="B48" i="4"/>
  <c r="L42" i="4"/>
  <c r="K42" i="4"/>
  <c r="J42" i="4"/>
  <c r="E42" i="4"/>
  <c r="D42" i="4"/>
  <c r="C42" i="4"/>
  <c r="J29" i="4"/>
  <c r="I29" i="4"/>
  <c r="H29" i="4"/>
  <c r="G29" i="4"/>
  <c r="C29" i="4"/>
  <c r="B29" i="4"/>
  <c r="J23" i="4"/>
  <c r="I23" i="4"/>
  <c r="H23" i="4"/>
  <c r="G23" i="4"/>
  <c r="C23" i="4"/>
  <c r="B23" i="4"/>
  <c r="J19" i="4"/>
  <c r="I19" i="4"/>
  <c r="H19" i="4"/>
  <c r="G19" i="4"/>
  <c r="C19" i="4"/>
  <c r="B19" i="4"/>
  <c r="G16" i="4"/>
  <c r="C16" i="4"/>
  <c r="B16" i="4"/>
  <c r="C61" i="4"/>
  <c r="L61" i="4"/>
  <c r="K61" i="4"/>
  <c r="H61" i="4"/>
  <c r="G61" i="4"/>
  <c r="D61" i="4"/>
  <c r="H60" i="4"/>
  <c r="C60" i="4"/>
  <c r="J60" i="4"/>
  <c r="I60" i="4"/>
  <c r="F60" i="4"/>
  <c r="E60" i="4"/>
  <c r="B60" i="4"/>
  <c r="J53" i="4"/>
  <c r="H53" i="4"/>
  <c r="I53" i="4"/>
  <c r="L53" i="4"/>
  <c r="K53" i="4"/>
  <c r="G53" i="4"/>
  <c r="F53" i="4"/>
  <c r="E53" i="4"/>
  <c r="D53" i="4"/>
  <c r="B53" i="4"/>
  <c r="I51" i="4"/>
  <c r="H51" i="4"/>
  <c r="G51" i="4"/>
  <c r="J51" i="4"/>
  <c r="F51" i="4"/>
  <c r="E51" i="4"/>
  <c r="D85" i="2"/>
  <c r="G44" i="2" s="1"/>
  <c r="D86" i="2"/>
  <c r="G45" i="2" s="1"/>
  <c r="D84" i="2"/>
  <c r="G43" i="2" s="1"/>
  <c r="D83" i="2"/>
  <c r="G42" i="2" s="1"/>
  <c r="D82" i="2"/>
  <c r="G41" i="2" s="1"/>
  <c r="D81" i="2"/>
  <c r="G40" i="2" s="1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G37" i="2" s="1"/>
  <c r="D78" i="2"/>
  <c r="D79" i="2"/>
  <c r="G38" i="2" s="1"/>
  <c r="D80" i="2"/>
  <c r="G39" i="2" s="1"/>
  <c r="K63" i="4" l="1"/>
  <c r="K77" i="4" s="1"/>
  <c r="M63" i="4"/>
  <c r="B49" i="4"/>
  <c r="F49" i="4"/>
  <c r="M67" i="4"/>
  <c r="M69" i="4"/>
  <c r="G63" i="4"/>
  <c r="G77" i="4" s="1"/>
  <c r="L49" i="4"/>
  <c r="L63" i="4"/>
  <c r="Q69" i="4"/>
  <c r="S49" i="4"/>
  <c r="S63" i="4" s="1"/>
  <c r="R69" i="4"/>
  <c r="G49" i="4"/>
  <c r="G36" i="2"/>
  <c r="N69" i="4"/>
  <c r="T63" i="4"/>
  <c r="E63" i="4"/>
  <c r="E77" i="4" s="1"/>
  <c r="H63" i="4"/>
  <c r="H77" i="4" s="1"/>
  <c r="C49" i="4"/>
  <c r="J49" i="4"/>
  <c r="B63" i="4"/>
  <c r="B77" i="4" s="1"/>
  <c r="D63" i="4"/>
  <c r="O69" i="4"/>
  <c r="Q49" i="4"/>
  <c r="Q63" i="4" s="1"/>
  <c r="F63" i="4"/>
  <c r="F77" i="4" s="1"/>
  <c r="I63" i="4"/>
  <c r="I77" i="4" s="1"/>
  <c r="D49" i="4"/>
  <c r="K49" i="4"/>
  <c r="C63" i="4"/>
  <c r="C77" i="4" s="1"/>
  <c r="L77" i="4"/>
  <c r="J63" i="4"/>
  <c r="J77" i="4" s="1"/>
  <c r="E49" i="4"/>
  <c r="H49" i="4"/>
  <c r="O49" i="4"/>
  <c r="O63" i="4" s="1"/>
  <c r="P49" i="4"/>
  <c r="P63" i="4" s="1"/>
  <c r="D77" i="4"/>
  <c r="N49" i="4"/>
  <c r="N63" i="4" s="1"/>
  <c r="P68" i="4"/>
  <c r="P69" i="4" s="1"/>
  <c r="T77" i="4"/>
  <c r="R49" i="4"/>
  <c r="R63" i="4" s="1"/>
</calcChain>
</file>

<file path=xl/sharedStrings.xml><?xml version="1.0" encoding="utf-8"?>
<sst xmlns="http://schemas.openxmlformats.org/spreadsheetml/2006/main" count="267" uniqueCount="79">
  <si>
    <r>
      <t>GERMANIA/</t>
    </r>
    <r>
      <rPr>
        <b/>
        <i/>
        <sz val="10"/>
        <rFont val="Trebuchet MS"/>
        <family val="2"/>
      </rPr>
      <t>GERMANY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</si>
  <si>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</si>
  <si>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AUDI</t>
  </si>
  <si>
    <t>-</t>
  </si>
  <si>
    <t>BMW</t>
  </si>
  <si>
    <t>FORD</t>
  </si>
  <si>
    <t>OPEL</t>
  </si>
  <si>
    <t>PORSCHE</t>
  </si>
  <si>
    <t>VOLKSWAGEN</t>
  </si>
  <si>
    <t>BENTLEY</t>
  </si>
  <si>
    <t>BORA</t>
  </si>
  <si>
    <t>CALIFORNIA</t>
  </si>
  <si>
    <t>CARAVELLE</t>
  </si>
  <si>
    <t>GOLF</t>
  </si>
  <si>
    <t>JETTA</t>
  </si>
  <si>
    <t xml:space="preserve">LUPO </t>
  </si>
  <si>
    <t>MULTIVAN</t>
  </si>
  <si>
    <t>PASSAT</t>
  </si>
  <si>
    <t>PHAETON</t>
  </si>
  <si>
    <t>POLO</t>
  </si>
  <si>
    <t>SEAT AROSA</t>
  </si>
  <si>
    <t>TIGUAN</t>
  </si>
  <si>
    <t>VENTO</t>
  </si>
  <si>
    <t>KOMBI -TRANSP/LT</t>
  </si>
  <si>
    <t>TOURAN</t>
  </si>
  <si>
    <t>TOTALE</t>
  </si>
  <si>
    <t>IVECO-MAGIRUS</t>
  </si>
  <si>
    <t>MAN</t>
  </si>
  <si>
    <t>MULTICAR</t>
  </si>
  <si>
    <t>AUWARTER/NEOPLAN</t>
  </si>
  <si>
    <t>EVOBUS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</si>
  <si>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</si>
  <si>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>Fonte: VDA</t>
  </si>
  <si>
    <t>Note - From 1991 the figures are for a Unified Germany</t>
  </si>
  <si>
    <t>Nota  - Dal 1991 Germania unita</t>
  </si>
  <si>
    <t>. . .</t>
  </si>
  <si>
    <t>1939-45</t>
  </si>
  <si>
    <t>Total</t>
  </si>
  <si>
    <t>Commercial Vehicles</t>
  </si>
  <si>
    <t>Pass. Cars</t>
  </si>
  <si>
    <t>Year</t>
  </si>
  <si>
    <t>Totale</t>
  </si>
  <si>
    <t>Autovetture</t>
  </si>
  <si>
    <t>Anno</t>
  </si>
  <si>
    <t>2011*</t>
  </si>
  <si>
    <t>2012*</t>
  </si>
  <si>
    <t>2013*</t>
  </si>
  <si>
    <t>AUTOVEICOLI</t>
  </si>
  <si>
    <t>2014*</t>
  </si>
  <si>
    <t>DAIMLER CHRYSLER</t>
  </si>
  <si>
    <t xml:space="preserve">DAIMLER </t>
  </si>
  <si>
    <t>Autovetture/Cars</t>
  </si>
  <si>
    <t>Autocarri/Trucks</t>
  </si>
  <si>
    <t>Autobus/Autobus</t>
  </si>
  <si>
    <t>TOTALE/Total</t>
  </si>
  <si>
    <t>TOTALE VCL/ LCV &lt;= 6 TON.</t>
  </si>
  <si>
    <r>
      <t xml:space="preserve">Dettaglio per peso autocarri e bus/ </t>
    </r>
    <r>
      <rPr>
        <b/>
        <i/>
        <sz val="9"/>
        <rFont val="Trebuchet MS"/>
        <family val="2"/>
      </rPr>
      <t>Detail for GVW of trucks and buses</t>
    </r>
  </si>
  <si>
    <r>
      <t>EXPORT PER TIPO VEICOLO /</t>
    </r>
    <r>
      <rPr>
        <b/>
        <i/>
        <sz val="10"/>
        <rFont val="Trebuchet MS"/>
        <family val="2"/>
      </rPr>
      <t xml:space="preserve"> EXPORTS BY TYPE OF VEHICLE</t>
    </r>
  </si>
  <si>
    <r>
      <t xml:space="preserve">TOTALE V.I. / </t>
    </r>
    <r>
      <rPr>
        <b/>
        <i/>
        <sz val="9"/>
        <rFont val="Trebuchet MS"/>
        <family val="2"/>
      </rPr>
      <t>CV TOTAL</t>
    </r>
  </si>
  <si>
    <t>TOTALE/TOTAL</t>
  </si>
  <si>
    <t xml:space="preserve">Autobus/Buses </t>
  </si>
  <si>
    <t>% Export su produzione di auto /% Export on Prod. of cars</t>
  </si>
  <si>
    <t>DAIMLER-MERCEDES</t>
  </si>
  <si>
    <t>…</t>
  </si>
  <si>
    <t>Veicoli industriali*</t>
  </si>
  <si>
    <r>
      <t>AUTOCARRI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TRUCKS *</t>
    </r>
  </si>
  <si>
    <r>
      <t>AUTOBUS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BUSES *</t>
    </r>
  </si>
  <si>
    <t>* Dal 2011 dati pubblicati da Ward's Automotive Yearbook/ Data is published by Ward's Automotive Yearbook from 2011</t>
  </si>
  <si>
    <r>
      <t xml:space="preserve">PRODUZIONE DOMESTICA PER MARCHE / </t>
    </r>
    <r>
      <rPr>
        <b/>
        <i/>
        <sz val="10"/>
        <rFont val="Trebuchet MS"/>
        <family val="2"/>
      </rPr>
      <t>DOMESTIC</t>
    </r>
    <r>
      <rPr>
        <b/>
        <sz val="10"/>
        <rFont val="Trebuchet MS"/>
        <family val="2"/>
      </rPr>
      <t xml:space="preserve"> </t>
    </r>
    <r>
      <rPr>
        <b/>
        <i/>
        <sz val="10"/>
        <rFont val="Trebuchet MS"/>
        <family val="2"/>
      </rPr>
      <t>PRODUCTION BY MAKES</t>
    </r>
  </si>
  <si>
    <r>
      <t xml:space="preserve">PRODUZIONE ESTERA PER MARCHE / </t>
    </r>
    <r>
      <rPr>
        <b/>
        <i/>
        <sz val="10"/>
        <rFont val="Trebuchet MS"/>
        <family val="2"/>
      </rPr>
      <t>FOREIGN</t>
    </r>
    <r>
      <rPr>
        <b/>
        <sz val="10"/>
        <rFont val="Trebuchet MS"/>
        <family val="2"/>
      </rPr>
      <t xml:space="preserve"> </t>
    </r>
    <r>
      <rPr>
        <b/>
        <i/>
        <sz val="10"/>
        <rFont val="Trebuchet MS"/>
        <family val="2"/>
      </rPr>
      <t>PRODUCTION BY MAKES</t>
    </r>
  </si>
  <si>
    <t>PRODUZIONE DOMESTICA (migliaia di autoveicoli)</t>
  </si>
  <si>
    <t>DOMESTIC PRODUCTION (000's)</t>
  </si>
  <si>
    <t>GERMANIA/GERMANY</t>
  </si>
  <si>
    <t xml:space="preserve">TOTALE </t>
  </si>
  <si>
    <t>* Dal 2011 dati pubblicati da Ward's Automotive Yearbook                                                                              Data is published by Ward's Automotive Yearbook from 2011</t>
  </si>
  <si>
    <t xml:space="preserve">VLC / LCV </t>
  </si>
  <si>
    <t xml:space="preserve">Autocarri / Trucks </t>
  </si>
  <si>
    <t>Fonte: VDA/ Ward's /Fitch</t>
  </si>
  <si>
    <t>Fonte: VDA/ Trucks-Buses in italics are estimates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</si>
</sst>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#,##0"/>
    <numFmt numFmtId="166" formatCode="_-* #,##0.00\ _F_-;\-* #,##0.00\ _F_-;_-* &quot;-&quot;??\ _F_-;_-@_-"/>
    <numFmt numFmtId="167" formatCode="_-* #,##0.0_-;\-* #,##0.0_-;_-* &quot;-&quot;?_-;_-@_-"/>
    <numFmt numFmtId="168" formatCode="#,##0.0_);\(#,##0.0\)"/>
    <numFmt numFmtId="169" formatCode="#,##0.0"/>
    <numFmt numFmtId="170" formatCode="0.0"/>
    <numFmt numFmtId="171" formatCode="_-* #,##0_-;\-* #,##0_-;_-* &quot;-&quot;??_-;_-@_-"/>
  </numFmts>
  <fonts count="21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b/>
      <i/>
      <sz val="9"/>
      <name val="Trebuchet MS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9"/>
      <color indexed="9"/>
      <name val="Trebuchet MS"/>
      <family val="2"/>
    </font>
    <font>
      <b/>
      <sz val="8"/>
      <name val="Trebuchet MS"/>
      <family val="2"/>
    </font>
    <font>
      <sz val="9"/>
      <color theme="1"/>
      <name val="Trebuchet MS"/>
      <family val="2"/>
    </font>
    <font>
      <i/>
      <sz val="11"/>
      <color theme="1"/>
      <name val="Calibri"/>
      <family val="2"/>
      <scheme val="minor"/>
    </font>
    <font>
      <i/>
      <sz val="9"/>
      <color theme="1"/>
      <name val="Trebuchet MS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165" fontId="9" fillId="2" borderId="0" applyNumberFormat="0" applyBorder="0">
      <alignment horizontal="right"/>
      <protection locked="0"/>
    </xf>
    <xf numFmtId="43" fontId="14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2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9" fontId="14" fillId="0" borderId="0" applyFont="0" applyFill="0" applyBorder="0" applyAlignment="0" applyProtection="0"/>
    <xf numFmtId="165" fontId="9" fillId="2" borderId="0" applyNumberFormat="0" applyBorder="0">
      <alignment horizontal="left"/>
      <protection locked="0"/>
    </xf>
  </cellStyleXfs>
  <cellXfs count="129">
    <xf numFmtId="0" fontId="0" fillId="0" borderId="0" xfId="0"/>
    <xf numFmtId="0" fontId="2" fillId="0" borderId="0" xfId="8" applyFont="1"/>
    <xf numFmtId="0" fontId="4" fillId="0" borderId="0" xfId="8" applyFont="1"/>
    <xf numFmtId="0" fontId="6" fillId="0" borderId="0" xfId="8" applyFont="1"/>
    <xf numFmtId="0" fontId="7" fillId="0" borderId="0" xfId="8" applyFont="1"/>
    <xf numFmtId="0" fontId="2" fillId="0" borderId="1" xfId="8" applyFont="1" applyBorder="1"/>
    <xf numFmtId="0" fontId="6" fillId="0" borderId="2" xfId="8" applyFont="1" applyBorder="1"/>
    <xf numFmtId="0" fontId="6" fillId="0" borderId="3" xfId="8" applyFont="1" applyBorder="1"/>
    <xf numFmtId="164" fontId="6" fillId="0" borderId="3" xfId="3" applyNumberFormat="1" applyFont="1" applyBorder="1" applyAlignment="1">
      <alignment horizontal="right"/>
    </xf>
    <xf numFmtId="164" fontId="6" fillId="0" borderId="3" xfId="8" applyNumberFormat="1" applyFont="1" applyBorder="1"/>
    <xf numFmtId="164" fontId="6" fillId="0" borderId="3" xfId="3" applyNumberFormat="1" applyFont="1" applyBorder="1"/>
    <xf numFmtId="164" fontId="6" fillId="3" borderId="3" xfId="3" applyNumberFormat="1" applyFont="1" applyFill="1" applyBorder="1" applyAlignment="1">
      <alignment horizontal="right"/>
    </xf>
    <xf numFmtId="164" fontId="6" fillId="3" borderId="3" xfId="8" applyNumberFormat="1" applyFont="1" applyFill="1" applyBorder="1" applyAlignment="1">
      <alignment horizontal="right"/>
    </xf>
    <xf numFmtId="164" fontId="6" fillId="0" borderId="3" xfId="8" applyNumberFormat="1" applyFont="1" applyBorder="1" applyAlignment="1">
      <alignment horizontal="right"/>
    </xf>
    <xf numFmtId="0" fontId="6" fillId="0" borderId="3" xfId="8" applyFont="1" applyBorder="1" applyAlignment="1">
      <alignment horizontal="left"/>
    </xf>
    <xf numFmtId="164" fontId="6" fillId="3" borderId="4" xfId="3" applyNumberFormat="1" applyFont="1" applyFill="1" applyBorder="1" applyAlignment="1">
      <alignment horizontal="right"/>
    </xf>
    <xf numFmtId="0" fontId="7" fillId="4" borderId="5" xfId="8" applyFont="1" applyFill="1" applyBorder="1"/>
    <xf numFmtId="164" fontId="7" fillId="4" borderId="5" xfId="3" applyNumberFormat="1" applyFont="1" applyFill="1" applyBorder="1" applyAlignment="1">
      <alignment horizontal="right"/>
    </xf>
    <xf numFmtId="0" fontId="7" fillId="3" borderId="2" xfId="8" applyFont="1" applyFill="1" applyBorder="1"/>
    <xf numFmtId="0" fontId="7" fillId="3" borderId="1" xfId="8" applyFont="1" applyFill="1" applyBorder="1" applyAlignment="1">
      <alignment horizontal="right"/>
    </xf>
    <xf numFmtId="41" fontId="6" fillId="0" borderId="3" xfId="3" applyFont="1" applyBorder="1"/>
    <xf numFmtId="41" fontId="6" fillId="0" borderId="3" xfId="3" applyFont="1" applyBorder="1" applyAlignment="1">
      <alignment horizontal="right"/>
    </xf>
    <xf numFmtId="41" fontId="6" fillId="0" borderId="6" xfId="3" applyFont="1" applyBorder="1"/>
    <xf numFmtId="0" fontId="6" fillId="0" borderId="4" xfId="8" applyFont="1" applyBorder="1"/>
    <xf numFmtId="41" fontId="6" fillId="0" borderId="4" xfId="3" applyFont="1" applyBorder="1"/>
    <xf numFmtId="0" fontId="7" fillId="4" borderId="5" xfId="8" applyFont="1" applyFill="1" applyBorder="1" applyAlignment="1">
      <alignment horizontal="left" vertical="center"/>
    </xf>
    <xf numFmtId="41" fontId="7" fillId="4" borderId="5" xfId="3" applyFont="1" applyFill="1" applyBorder="1"/>
    <xf numFmtId="41" fontId="7" fillId="4" borderId="5" xfId="3" applyFont="1" applyFill="1" applyBorder="1" applyAlignment="1">
      <alignment horizontal="right"/>
    </xf>
    <xf numFmtId="41" fontId="7" fillId="4" borderId="7" xfId="3" applyFont="1" applyFill="1" applyBorder="1" applyAlignment="1">
      <alignment horizontal="right"/>
    </xf>
    <xf numFmtId="41" fontId="6" fillId="0" borderId="3" xfId="3" applyFont="1" applyFill="1" applyBorder="1"/>
    <xf numFmtId="164" fontId="6" fillId="0" borderId="4" xfId="8" applyNumberFormat="1" applyFont="1" applyBorder="1"/>
    <xf numFmtId="164" fontId="6" fillId="3" borderId="4" xfId="8" applyNumberFormat="1" applyFont="1" applyFill="1" applyBorder="1"/>
    <xf numFmtId="41" fontId="6" fillId="3" borderId="3" xfId="3" applyFont="1" applyFill="1" applyBorder="1"/>
    <xf numFmtId="0" fontId="6" fillId="0" borderId="4" xfId="8" applyFont="1" applyBorder="1" applyAlignment="1">
      <alignment horizontal="left"/>
    </xf>
    <xf numFmtId="41" fontId="7" fillId="4" borderId="7" xfId="3" applyFont="1" applyFill="1" applyBorder="1"/>
    <xf numFmtId="0" fontId="8" fillId="0" borderId="0" xfId="8" applyFont="1" applyAlignment="1">
      <alignment horizontal="right"/>
    </xf>
    <xf numFmtId="0" fontId="2" fillId="0" borderId="0" xfId="8" applyFont="1" applyAlignment="1">
      <alignment horizontal="left"/>
    </xf>
    <xf numFmtId="0" fontId="5" fillId="0" borderId="0" xfId="8" applyFont="1" applyAlignment="1">
      <alignment horizontal="left"/>
    </xf>
    <xf numFmtId="0" fontId="4" fillId="0" borderId="0" xfId="8" applyFont="1" applyAlignment="1">
      <alignment horizontal="left"/>
    </xf>
    <xf numFmtId="0" fontId="6" fillId="0" borderId="0" xfId="8" applyFont="1" applyAlignment="1">
      <alignment horizontal="left"/>
    </xf>
    <xf numFmtId="168" fontId="6" fillId="0" borderId="3" xfId="8" applyNumberFormat="1" applyFont="1" applyBorder="1" applyProtection="1"/>
    <xf numFmtId="168" fontId="6" fillId="0" borderId="3" xfId="8" applyNumberFormat="1" applyFont="1" applyBorder="1" applyAlignment="1" applyProtection="1">
      <alignment horizontal="right"/>
    </xf>
    <xf numFmtId="0" fontId="8" fillId="0" borderId="0" xfId="8" applyFont="1"/>
    <xf numFmtId="164" fontId="6" fillId="3" borderId="3" xfId="8" applyNumberFormat="1" applyFont="1" applyFill="1" applyBorder="1"/>
    <xf numFmtId="0" fontId="7" fillId="5" borderId="5" xfId="8" applyFont="1" applyFill="1" applyBorder="1" applyAlignment="1">
      <alignment horizontal="left"/>
    </xf>
    <xf numFmtId="1" fontId="7" fillId="5" borderId="5" xfId="8" applyNumberFormat="1" applyFont="1" applyFill="1" applyBorder="1" applyAlignment="1">
      <alignment horizontal="right"/>
    </xf>
    <xf numFmtId="0" fontId="7" fillId="5" borderId="5" xfId="8" applyFont="1" applyFill="1" applyBorder="1"/>
    <xf numFmtId="0" fontId="7" fillId="5" borderId="2" xfId="8" applyFont="1" applyFill="1" applyBorder="1" applyAlignment="1">
      <alignment horizontal="right"/>
    </xf>
    <xf numFmtId="0" fontId="13" fillId="5" borderId="4" xfId="8" applyFont="1" applyFill="1" applyBorder="1" applyAlignment="1">
      <alignment horizontal="right"/>
    </xf>
    <xf numFmtId="164" fontId="6" fillId="3" borderId="3" xfId="3" applyNumberFormat="1" applyFont="1" applyFill="1" applyBorder="1"/>
    <xf numFmtId="170" fontId="6" fillId="0" borderId="0" xfId="8" applyNumberFormat="1" applyFont="1"/>
    <xf numFmtId="0" fontId="16" fillId="0" borderId="0" xfId="8" applyFont="1"/>
    <xf numFmtId="168" fontId="16" fillId="0" borderId="0" xfId="8" applyNumberFormat="1" applyFont="1"/>
    <xf numFmtId="167" fontId="16" fillId="0" borderId="0" xfId="8" applyNumberFormat="1" applyFont="1"/>
    <xf numFmtId="0" fontId="16" fillId="0" borderId="0" xfId="8" applyFont="1" applyAlignment="1">
      <alignment horizontal="right"/>
    </xf>
    <xf numFmtId="0" fontId="6" fillId="0" borderId="0" xfId="8" applyFont="1" applyFill="1" applyBorder="1"/>
    <xf numFmtId="164" fontId="6" fillId="0" borderId="3" xfId="3" applyNumberFormat="1" applyFont="1" applyFill="1" applyBorder="1" applyAlignment="1">
      <alignment horizontal="right"/>
    </xf>
    <xf numFmtId="164" fontId="6" fillId="6" borderId="3" xfId="3" applyNumberFormat="1" applyFont="1" applyFill="1" applyBorder="1" applyAlignment="1">
      <alignment horizontal="right"/>
    </xf>
    <xf numFmtId="0" fontId="6" fillId="0" borderId="6" xfId="8" applyFont="1" applyFill="1" applyBorder="1"/>
    <xf numFmtId="0" fontId="7" fillId="4" borderId="1" xfId="8" applyFont="1" applyFill="1" applyBorder="1" applyAlignment="1">
      <alignment horizontal="left" vertical="center"/>
    </xf>
    <xf numFmtId="41" fontId="7" fillId="4" borderId="2" xfId="3" applyFont="1" applyFill="1" applyBorder="1" applyAlignment="1">
      <alignment horizontal="right"/>
    </xf>
    <xf numFmtId="164" fontId="6" fillId="0" borderId="6" xfId="3" applyNumberFormat="1" applyFont="1" applyFill="1" applyBorder="1" applyAlignment="1">
      <alignment horizontal="right"/>
    </xf>
    <xf numFmtId="164" fontId="6" fillId="6" borderId="3" xfId="8" applyNumberFormat="1" applyFont="1" applyFill="1" applyBorder="1"/>
    <xf numFmtId="164" fontId="8" fillId="0" borderId="5" xfId="8" applyNumberFormat="1" applyFont="1" applyBorder="1"/>
    <xf numFmtId="41" fontId="8" fillId="0" borderId="5" xfId="8" applyNumberFormat="1" applyFont="1" applyBorder="1"/>
    <xf numFmtId="164" fontId="4" fillId="0" borderId="0" xfId="8" applyNumberFormat="1" applyFont="1" applyBorder="1"/>
    <xf numFmtId="0" fontId="6" fillId="0" borderId="5" xfId="8" applyFont="1" applyBorder="1"/>
    <xf numFmtId="0" fontId="7" fillId="0" borderId="5" xfId="8" applyFont="1" applyBorder="1"/>
    <xf numFmtId="171" fontId="6" fillId="0" borderId="5" xfId="2" applyNumberFormat="1" applyFont="1" applyBorder="1"/>
    <xf numFmtId="171" fontId="7" fillId="0" borderId="5" xfId="2" applyNumberFormat="1" applyFont="1" applyBorder="1"/>
    <xf numFmtId="171" fontId="8" fillId="7" borderId="5" xfId="2" applyNumberFormat="1" applyFont="1" applyFill="1" applyBorder="1"/>
    <xf numFmtId="171" fontId="13" fillId="7" borderId="5" xfId="2" applyNumberFormat="1" applyFont="1" applyFill="1" applyBorder="1"/>
    <xf numFmtId="9" fontId="7" fillId="0" borderId="5" xfId="12" applyFont="1" applyBorder="1" applyAlignment="1">
      <alignment horizontal="center"/>
    </xf>
    <xf numFmtId="9" fontId="13" fillId="7" borderId="5" xfId="12" applyFont="1" applyFill="1" applyBorder="1"/>
    <xf numFmtId="9" fontId="7" fillId="6" borderId="0" xfId="12" applyFont="1" applyFill="1" applyBorder="1" applyAlignment="1">
      <alignment horizontal="center"/>
    </xf>
    <xf numFmtId="9" fontId="13" fillId="6" borderId="0" xfId="12" applyFont="1" applyFill="1" applyBorder="1"/>
    <xf numFmtId="0" fontId="8" fillId="6" borderId="0" xfId="8" applyFont="1" applyFill="1" applyAlignment="1">
      <alignment horizontal="right"/>
    </xf>
    <xf numFmtId="0" fontId="7" fillId="6" borderId="0" xfId="8" applyFont="1" applyFill="1"/>
    <xf numFmtId="41" fontId="8" fillId="7" borderId="5" xfId="8" applyNumberFormat="1" applyFont="1" applyFill="1" applyBorder="1" applyAlignment="1">
      <alignment wrapText="1"/>
    </xf>
    <xf numFmtId="164" fontId="8" fillId="7" borderId="5" xfId="8" applyNumberFormat="1" applyFont="1" applyFill="1" applyBorder="1"/>
    <xf numFmtId="171" fontId="6" fillId="7" borderId="5" xfId="2" applyNumberFormat="1" applyFont="1" applyFill="1" applyBorder="1"/>
    <xf numFmtId="171" fontId="7" fillId="7" borderId="5" xfId="2" applyNumberFormat="1" applyFont="1" applyFill="1" applyBorder="1"/>
    <xf numFmtId="164" fontId="13" fillId="0" borderId="5" xfId="8" applyNumberFormat="1" applyFont="1" applyBorder="1"/>
    <xf numFmtId="9" fontId="17" fillId="6" borderId="0" xfId="12" applyFont="1" applyFill="1" applyBorder="1" applyAlignment="1">
      <alignment horizontal="center"/>
    </xf>
    <xf numFmtId="0" fontId="7" fillId="0" borderId="5" xfId="8" applyFont="1" applyBorder="1" applyAlignment="1">
      <alignment wrapText="1"/>
    </xf>
    <xf numFmtId="0" fontId="13" fillId="0" borderId="5" xfId="8" applyFont="1" applyFill="1" applyBorder="1" applyAlignment="1">
      <alignment horizontal="left" indent="1"/>
    </xf>
    <xf numFmtId="3" fontId="0" fillId="0" borderId="3" xfId="0" applyNumberFormat="1" applyBorder="1" applyAlignment="1">
      <alignment vertical="center" wrapText="1"/>
    </xf>
    <xf numFmtId="3" fontId="18" fillId="0" borderId="3" xfId="0" applyNumberFormat="1" applyFont="1" applyBorder="1" applyAlignment="1">
      <alignment vertical="center" wrapText="1"/>
    </xf>
    <xf numFmtId="3" fontId="7" fillId="6" borderId="2" xfId="3" applyNumberFormat="1" applyFont="1" applyFill="1" applyBorder="1" applyAlignment="1">
      <alignment horizontal="right" vertical="center" wrapText="1"/>
    </xf>
    <xf numFmtId="3" fontId="18" fillId="0" borderId="4" xfId="0" applyNumberFormat="1" applyFont="1" applyBorder="1" applyAlignment="1">
      <alignment vertical="center" wrapText="1"/>
    </xf>
    <xf numFmtId="171" fontId="6" fillId="7" borderId="5" xfId="2" applyNumberFormat="1" applyFont="1" applyFill="1" applyBorder="1" applyAlignment="1">
      <alignment horizontal="right"/>
    </xf>
    <xf numFmtId="0" fontId="8" fillId="0" borderId="0" xfId="8" quotePrefix="1" applyFont="1" applyBorder="1" applyAlignment="1">
      <alignment horizontal="left"/>
    </xf>
    <xf numFmtId="168" fontId="6" fillId="0" borderId="2" xfId="8" applyNumberFormat="1" applyFont="1" applyBorder="1" applyProtection="1"/>
    <xf numFmtId="3" fontId="7" fillId="8" borderId="5" xfId="3" applyNumberFormat="1" applyFont="1" applyFill="1" applyBorder="1" applyAlignment="1">
      <alignment horizontal="right"/>
    </xf>
    <xf numFmtId="41" fontId="7" fillId="8" borderId="5" xfId="3" applyFont="1" applyFill="1" applyBorder="1"/>
    <xf numFmtId="171" fontId="8" fillId="7" borderId="5" xfId="2" applyNumberFormat="1" applyFont="1" applyFill="1" applyBorder="1" applyAlignment="1">
      <alignment horizontal="right"/>
    </xf>
    <xf numFmtId="169" fontId="6" fillId="0" borderId="3" xfId="8" applyNumberFormat="1" applyFont="1" applyBorder="1" applyProtection="1"/>
    <xf numFmtId="169" fontId="6" fillId="0" borderId="3" xfId="8" applyNumberFormat="1" applyFont="1" applyBorder="1"/>
    <xf numFmtId="0" fontId="8" fillId="0" borderId="8" xfId="8" applyFont="1" applyFill="1" applyBorder="1" applyAlignment="1">
      <alignment horizontal="left"/>
    </xf>
    <xf numFmtId="169" fontId="6" fillId="0" borderId="8" xfId="8" applyNumberFormat="1" applyFont="1" applyFill="1" applyBorder="1"/>
    <xf numFmtId="169" fontId="8" fillId="0" borderId="8" xfId="8" applyNumberFormat="1" applyFont="1" applyFill="1" applyBorder="1"/>
    <xf numFmtId="0" fontId="8" fillId="0" borderId="8" xfId="8" applyFont="1" applyFill="1" applyBorder="1" applyAlignment="1">
      <alignment horizontal="right"/>
    </xf>
    <xf numFmtId="0" fontId="13" fillId="0" borderId="0" xfId="8" applyFont="1" applyFill="1" applyBorder="1" applyAlignment="1">
      <alignment horizontal="left" indent="1"/>
    </xf>
    <xf numFmtId="164" fontId="13" fillId="0" borderId="0" xfId="8" applyNumberFormat="1" applyFont="1" applyBorder="1"/>
    <xf numFmtId="164" fontId="13" fillId="6" borderId="0" xfId="8" applyNumberFormat="1" applyFont="1" applyFill="1" applyBorder="1"/>
    <xf numFmtId="169" fontId="8" fillId="6" borderId="3" xfId="8" applyNumberFormat="1" applyFont="1" applyFill="1" applyBorder="1"/>
    <xf numFmtId="169" fontId="8" fillId="6" borderId="4" xfId="8" applyNumberFormat="1" applyFont="1" applyFill="1" applyBorder="1"/>
    <xf numFmtId="164" fontId="7" fillId="0" borderId="2" xfId="3" applyNumberFormat="1" applyFont="1" applyFill="1" applyBorder="1" applyAlignment="1">
      <alignment horizontal="right"/>
    </xf>
    <xf numFmtId="164" fontId="7" fillId="0" borderId="1" xfId="3" applyNumberFormat="1" applyFont="1" applyFill="1" applyBorder="1" applyAlignment="1">
      <alignment horizontal="right"/>
    </xf>
    <xf numFmtId="0" fontId="6" fillId="0" borderId="0" xfId="8" applyFont="1" applyFill="1"/>
    <xf numFmtId="0" fontId="7" fillId="0" borderId="2" xfId="8" applyFont="1" applyFill="1" applyBorder="1" applyAlignment="1">
      <alignment horizontal="left" vertical="center"/>
    </xf>
    <xf numFmtId="0" fontId="7" fillId="5" borderId="2" xfId="8" applyFont="1" applyFill="1" applyBorder="1" applyAlignment="1">
      <alignment horizontal="center" vertical="center"/>
    </xf>
    <xf numFmtId="0" fontId="7" fillId="5" borderId="4" xfId="8" applyFont="1" applyFill="1" applyBorder="1" applyAlignment="1">
      <alignment horizontal="center" vertical="center"/>
    </xf>
    <xf numFmtId="0" fontId="8" fillId="0" borderId="2" xfId="8" applyFont="1" applyBorder="1" applyAlignment="1">
      <alignment horizontal="center"/>
    </xf>
    <xf numFmtId="0" fontId="8" fillId="0" borderId="3" xfId="8" applyFont="1" applyBorder="1" applyAlignment="1">
      <alignment horizontal="center"/>
    </xf>
    <xf numFmtId="0" fontId="8" fillId="0" borderId="4" xfId="8" applyFont="1" applyBorder="1" applyAlignment="1">
      <alignment horizontal="center"/>
    </xf>
    <xf numFmtId="168" fontId="6" fillId="0" borderId="4" xfId="8" applyNumberFormat="1" applyFont="1" applyBorder="1" applyProtection="1"/>
    <xf numFmtId="3" fontId="19" fillId="0" borderId="3" xfId="0" applyNumberFormat="1" applyFont="1" applyBorder="1" applyAlignment="1">
      <alignment vertical="center" wrapText="1"/>
    </xf>
    <xf numFmtId="3" fontId="20" fillId="0" borderId="3" xfId="0" applyNumberFormat="1" applyFont="1" applyBorder="1" applyAlignment="1">
      <alignment vertical="center" wrapText="1"/>
    </xf>
    <xf numFmtId="41" fontId="8" fillId="3" borderId="3" xfId="3" applyFont="1" applyFill="1" applyBorder="1"/>
    <xf numFmtId="41" fontId="8" fillId="0" borderId="3" xfId="3" applyFont="1" applyBorder="1" applyAlignment="1">
      <alignment horizontal="right"/>
    </xf>
    <xf numFmtId="0" fontId="6" fillId="0" borderId="8" xfId="8" applyFont="1" applyBorder="1" applyAlignment="1">
      <alignment horizontal="left" wrapText="1"/>
    </xf>
    <xf numFmtId="0" fontId="8" fillId="0" borderId="0" xfId="8" quotePrefix="1" applyFont="1" applyBorder="1" applyAlignment="1">
      <alignment horizontal="left" vertical="center" wrapText="1"/>
    </xf>
    <xf numFmtId="41" fontId="13" fillId="9" borderId="5" xfId="3" applyFont="1" applyFill="1" applyBorder="1" applyAlignment="1">
      <alignment horizontal="right"/>
    </xf>
    <xf numFmtId="3" fontId="13" fillId="9" borderId="5" xfId="3" applyNumberFormat="1" applyFont="1" applyFill="1" applyBorder="1" applyAlignment="1">
      <alignment horizontal="right"/>
    </xf>
    <xf numFmtId="41" fontId="13" fillId="9" borderId="5" xfId="3" applyFont="1" applyFill="1" applyBorder="1"/>
    <xf numFmtId="164" fontId="8" fillId="9" borderId="5" xfId="8" applyNumberFormat="1" applyFont="1" applyFill="1" applyBorder="1"/>
    <xf numFmtId="41" fontId="8" fillId="9" borderId="5" xfId="8" applyNumberFormat="1" applyFont="1" applyFill="1" applyBorder="1" applyAlignment="1">
      <alignment wrapText="1"/>
    </xf>
    <xf numFmtId="164" fontId="13" fillId="9" borderId="5" xfId="8" applyNumberFormat="1" applyFont="1" applyFill="1" applyBorder="1"/>
  </cellXfs>
  <cellStyles count="14">
    <cellStyle name="Ligne détail" xfId="1" xr:uid="{00000000-0005-0000-0000-000000000000}"/>
    <cellStyle name="Migliaia" xfId="2" builtinId="3"/>
    <cellStyle name="Migliaia [0] 2" xfId="3" xr:uid="{00000000-0005-0000-0000-000002000000}"/>
    <cellStyle name="Migliaia 2" xfId="4" xr:uid="{00000000-0005-0000-0000-000003000000}"/>
    <cellStyle name="Migliaia 3" xfId="5" xr:uid="{00000000-0005-0000-0000-000004000000}"/>
    <cellStyle name="Milliers_Classement2005-r" xfId="6" xr:uid="{00000000-0005-0000-0000-000005000000}"/>
    <cellStyle name="Normal_USTRK" xfId="7" xr:uid="{00000000-0005-0000-0000-000006000000}"/>
    <cellStyle name="Normale" xfId="0" builtinId="0"/>
    <cellStyle name="Normale 2" xfId="8" xr:uid="{00000000-0005-0000-0000-000008000000}"/>
    <cellStyle name="Normale 2 2 2" xfId="9" xr:uid="{00000000-0005-0000-0000-000009000000}"/>
    <cellStyle name="Normale 2_EXPORT_IMPORT" xfId="10" xr:uid="{00000000-0005-0000-0000-00000A000000}"/>
    <cellStyle name="Normale 3" xfId="11" xr:uid="{00000000-0005-0000-0000-00000B000000}"/>
    <cellStyle name="Percentuale" xfId="12" builtinId="5"/>
    <cellStyle name="Titre lignes" xfId="13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3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030059843597147E-2"/>
          <c:y val="0.1929484832511193"/>
          <c:w val="0.90177934645817981"/>
          <c:h val="0.68333781638449964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</c:spPr>
          <c:cat>
            <c:numRef>
              <c:f>'Trend anni'!$A$32:$A$91</c:f>
              <c:numCache>
                <c:formatCode>General</c:formatCode>
                <c:ptCount val="60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</c:numCache>
            </c:numRef>
          </c:cat>
          <c:val>
            <c:numRef>
              <c:f>'Trend anni'!$D$32:$D$91</c:f>
              <c:numCache>
                <c:formatCode>#,##0.0_);\(#,##0.0\)</c:formatCode>
                <c:ptCount val="60"/>
                <c:pt idx="0">
                  <c:v>2055.1</c:v>
                </c:pt>
                <c:pt idx="1">
                  <c:v>2147.8000000000002</c:v>
                </c:pt>
                <c:pt idx="2">
                  <c:v>2356.6</c:v>
                </c:pt>
                <c:pt idx="3">
                  <c:v>2667.9</c:v>
                </c:pt>
                <c:pt idx="4">
                  <c:v>2909.7</c:v>
                </c:pt>
                <c:pt idx="5">
                  <c:v>2976.5</c:v>
                </c:pt>
                <c:pt idx="6">
                  <c:v>3050.7</c:v>
                </c:pt>
                <c:pt idx="7">
                  <c:v>2482.3000000000002</c:v>
                </c:pt>
                <c:pt idx="8">
                  <c:v>3106.9</c:v>
                </c:pt>
                <c:pt idx="9">
                  <c:v>3604.6</c:v>
                </c:pt>
                <c:pt idx="10">
                  <c:v>3842.2</c:v>
                </c:pt>
                <c:pt idx="11">
                  <c:v>3982.7</c:v>
                </c:pt>
                <c:pt idx="12">
                  <c:v>3816</c:v>
                </c:pt>
                <c:pt idx="13">
                  <c:v>3949.1</c:v>
                </c:pt>
                <c:pt idx="14">
                  <c:v>3099.8</c:v>
                </c:pt>
                <c:pt idx="15">
                  <c:v>3186.2</c:v>
                </c:pt>
                <c:pt idx="16">
                  <c:v>3868.1</c:v>
                </c:pt>
                <c:pt idx="17">
                  <c:v>4104.2</c:v>
                </c:pt>
                <c:pt idx="18">
                  <c:v>4186.3999999999996</c:v>
                </c:pt>
                <c:pt idx="19">
                  <c:v>4249.7</c:v>
                </c:pt>
                <c:pt idx="20">
                  <c:v>3878.5</c:v>
                </c:pt>
                <c:pt idx="21">
                  <c:v>3897</c:v>
                </c:pt>
                <c:pt idx="22">
                  <c:v>4062.6</c:v>
                </c:pt>
                <c:pt idx="23">
                  <c:v>4154.3999999999996</c:v>
                </c:pt>
                <c:pt idx="24" formatCode="#,##0.0">
                  <c:v>4045.5</c:v>
                </c:pt>
                <c:pt idx="25" formatCode="#,##0.0">
                  <c:v>4445.8999999999996</c:v>
                </c:pt>
                <c:pt idx="26" formatCode="#,##0.0">
                  <c:v>4596.8999999999996</c:v>
                </c:pt>
                <c:pt idx="27" formatCode="#,##0.0">
                  <c:v>4634</c:v>
                </c:pt>
                <c:pt idx="28" formatCode="#,##0.0">
                  <c:v>4625.3</c:v>
                </c:pt>
                <c:pt idx="29" formatCode="#,##0.0">
                  <c:v>4851.6000000000004</c:v>
                </c:pt>
                <c:pt idx="30" formatCode="#,##0.0">
                  <c:v>4976.5</c:v>
                </c:pt>
                <c:pt idx="31" formatCode="#,##0.0">
                  <c:v>5034.5</c:v>
                </c:pt>
                <c:pt idx="32" formatCode="#,##0.0">
                  <c:v>5193.8999999999996</c:v>
                </c:pt>
                <c:pt idx="33" formatCode="#,##0.0">
                  <c:v>4031.8</c:v>
                </c:pt>
                <c:pt idx="34" formatCode="#,##0.0">
                  <c:v>4356.1379999999999</c:v>
                </c:pt>
                <c:pt idx="35" formatCode="#,##0.0">
                  <c:v>4667.3639999999996</c:v>
                </c:pt>
                <c:pt idx="36" formatCode="#,##0.0">
                  <c:v>4842.9089999999997</c:v>
                </c:pt>
                <c:pt idx="37" formatCode="#,##0.0">
                  <c:v>5022.9279999999999</c:v>
                </c:pt>
                <c:pt idx="38" formatCode="#,##0.0">
                  <c:v>5726.7879999999996</c:v>
                </c:pt>
                <c:pt idx="39" formatCode="#,##0.0">
                  <c:v>5687.692</c:v>
                </c:pt>
                <c:pt idx="40" formatCode="#,##0.0">
                  <c:v>5526.6149999999998</c:v>
                </c:pt>
                <c:pt idx="41" formatCode="#,##0.0">
                  <c:v>5691.6770000000006</c:v>
                </c:pt>
                <c:pt idx="42" formatCode="#,##0.0">
                  <c:v>5469.3090000000002</c:v>
                </c:pt>
                <c:pt idx="43" formatCode="#,##0.0">
                  <c:v>5506.6289999999999</c:v>
                </c:pt>
                <c:pt idx="44" formatCode="#,##0.0">
                  <c:v>5569.9539999999997</c:v>
                </c:pt>
                <c:pt idx="45" formatCode="#,##0.0">
                  <c:v>5757.71</c:v>
                </c:pt>
                <c:pt idx="46" formatCode="#,##0.0">
                  <c:v>5819.6139999999996</c:v>
                </c:pt>
                <c:pt idx="47" formatCode="#,##0.0">
                  <c:v>6213.46</c:v>
                </c:pt>
                <c:pt idx="48" formatCode="#,##0.0">
                  <c:v>6045.73</c:v>
                </c:pt>
                <c:pt idx="49" formatCode="#,##0.0">
                  <c:v>5209.857</c:v>
                </c:pt>
                <c:pt idx="50" formatCode="#,##0.0">
                  <c:v>5905.9849999999997</c:v>
                </c:pt>
                <c:pt idx="51" formatCode="#,##0.0">
                  <c:v>6301.5789999999997</c:v>
                </c:pt>
                <c:pt idx="52" formatCode="#,##0.0">
                  <c:v>5797.4709999999995</c:v>
                </c:pt>
                <c:pt idx="53" formatCode="#,##0.0">
                  <c:v>5877.3220000000001</c:v>
                </c:pt>
                <c:pt idx="54" formatCode="#,##0.0">
                  <c:v>6051.3379999999997</c:v>
                </c:pt>
                <c:pt idx="55" formatCode="#,##0.0">
                  <c:v>6186.3639999999996</c:v>
                </c:pt>
                <c:pt idx="56" formatCode="#,##0.0">
                  <c:v>6210.9619999999995</c:v>
                </c:pt>
                <c:pt idx="57" formatCode="#,##0.0">
                  <c:v>6070.2669999999998</c:v>
                </c:pt>
                <c:pt idx="58" formatCode="#,##0.0">
                  <c:v>5554.2089999999998</c:v>
                </c:pt>
                <c:pt idx="59" formatCode="#,##0.0">
                  <c:v>5076.3490000000002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D9-4710-BF76-BEE21C970C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450196584"/>
        <c:axId val="1"/>
      </c:areaChart>
      <c:catAx>
        <c:axId val="450196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450196584"/>
        <c:crosses val="autoZero"/>
        <c:crossBetween val="midCat"/>
      </c:valAx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1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69" workbookViewId="0"/>
  </sheetViews>
  <pageMargins left="0.70866141732283472" right="0.70866141732283472" top="0.74803149606299213" bottom="0.78740157480314965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107950</xdr:colOff>
      <xdr:row>0</xdr:row>
      <xdr:rowOff>57150</xdr:rowOff>
    </xdr:from>
    <xdr:to>
      <xdr:col>0</xdr:col>
      <xdr:colOff>1016000</xdr:colOff>
      <xdr:row>3</xdr:row>
      <xdr:rowOff>143684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6E0C4313-39C1-4B81-A649-4B9E5A38EA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0" y="57150"/>
          <a:ext cx="908050" cy="5818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34925</xdr:colOff>
      <xdr:row>0</xdr:row>
      <xdr:rowOff>34924</xdr:rowOff>
    </xdr:from>
    <xdr:to>
      <xdr:col>0</xdr:col>
      <xdr:colOff>755861</xdr:colOff>
      <xdr:row>2</xdr:row>
      <xdr:rowOff>57149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B3526F95-4754-407F-83E0-754F6EE2E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925" y="34924"/>
          <a:ext cx="720936" cy="498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72104" cy="6031948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64472C8-A974-4968-A98A-8B2C98DEE1C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0.01213</cdr:x>
      <cdr:y>0.01682</cdr:y>
    </cdr:from>
    <cdr:to>
      <cdr:x>0.83677</cdr:x>
      <cdr:y>0.13974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112218" y="99588"/>
          <a:ext cx="7615105" cy="734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 rtl="0">
            <a:lnSpc>
              <a:spcPts val="1800"/>
            </a:lnSpc>
            <a:defRPr sz="1000"/>
          </a:pPr>
          <a:r>
            <a:rPr lang="it-IT" sz="1400" b="1" i="0" u="none" strike="noStrike" baseline="0">
              <a:solidFill>
                <a:sysClr val="windowText" lastClr="000000"/>
              </a:solidFill>
              <a:latin typeface="Trebuchet MS" panose="020B0603020202020204" pitchFamily="34" charset="0"/>
              <a:ea typeface="Tahoma"/>
              <a:cs typeface="Tahoma"/>
            </a:rPr>
            <a:t>GERMANIA - Produzione Domestica Autoveicoli - Trend 1960-2019, (.000 unità)</a:t>
          </a:r>
        </a:p>
        <a:p xmlns:a="http://schemas.openxmlformats.org/drawingml/2006/main">
          <a:pPr algn="l" rtl="0">
            <a:lnSpc>
              <a:spcPts val="1700"/>
            </a:lnSpc>
            <a:defRPr sz="1000"/>
          </a:pPr>
          <a:r>
            <a:rPr lang="it-IT" sz="1400" b="1" i="0" u="none" strike="noStrike" baseline="0">
              <a:solidFill>
                <a:sysClr val="windowText" lastClr="000000"/>
              </a:solidFill>
              <a:latin typeface="Trebuchet MS" panose="020B0603020202020204" pitchFamily="34" charset="0"/>
              <a:ea typeface="Tahoma"/>
              <a:cs typeface="Tahoma"/>
            </a:rPr>
            <a:t>ANFIA su dati VDA</a:t>
          </a:r>
        </a:p>
        <a:p xmlns:a="http://schemas.openxmlformats.org/drawingml/2006/main">
          <a:pPr algn="l" rtl="0">
            <a:lnSpc>
              <a:spcPts val="1800"/>
            </a:lnSpc>
            <a:defRPr sz="1000"/>
          </a:pPr>
          <a:endParaRPr lang="it-IT" sz="1400" b="1" i="0" u="none" strike="noStrike" baseline="0">
            <a:solidFill>
              <a:sysClr val="windowText" lastClr="000000"/>
            </a:solidFill>
            <a:latin typeface="Tahoma"/>
            <a:ea typeface="Tahoma"/>
            <a:cs typeface="Tahoma"/>
          </a:endParaRPr>
        </a:p>
        <a:p xmlns:a="http://schemas.openxmlformats.org/drawingml/2006/main">
          <a:pPr algn="l" rtl="0">
            <a:lnSpc>
              <a:spcPts val="1600"/>
            </a:lnSpc>
            <a:defRPr sz="1000"/>
          </a:pPr>
          <a:endParaRPr lang="it-IT" sz="1400" b="1" i="0" u="none" strike="noStrike" baseline="0">
            <a:solidFill>
              <a:sysClr val="windowText" lastClr="000000"/>
            </a:solidFill>
            <a:latin typeface="Tahoma"/>
            <a:ea typeface="Tahoma"/>
            <a:cs typeface="Tahoma"/>
          </a:endParaRPr>
        </a:p>
      </cdr:txBody>
    </cdr:sp>
  </cdr:relSizeAnchor>
  <cdr:relSizeAnchor xmlns:cdr="http://schemas.openxmlformats.org/drawingml/2006/chartDrawing">
    <cdr:from>
      <cdr:x>0.66924</cdr:x>
      <cdr:y>0.15856</cdr:y>
    </cdr:from>
    <cdr:to>
      <cdr:x>0.85286</cdr:x>
      <cdr:y>0.2461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7437942" y="1146337"/>
          <a:ext cx="2040762" cy="632888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anno record 2011:</a:t>
          </a:r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  <a:p xmlns:a="http://schemas.openxmlformats.org/drawingml/2006/main">
          <a:pPr algn="ctr"/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6.301.579 unità</a:t>
          </a:r>
          <a:endParaRPr lang="it-IT" sz="1100" b="1">
            <a:solidFill>
              <a:schemeClr val="bg1"/>
            </a:solidFill>
            <a:latin typeface="Trebuchet MS" panose="020B060302020202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0.86164</cdr:x>
      <cdr:y>0.01944</cdr:y>
    </cdr:from>
    <cdr:to>
      <cdr:x>0.96368</cdr:x>
      <cdr:y>0.1166</cdr:y>
    </cdr:to>
    <cdr:pic>
      <cdr:nvPicPr>
        <cdr:cNvPr id="5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71C56B15-1915-4821-997C-3F9B4D684FE5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989424" y="117309"/>
          <a:ext cx="946149" cy="58624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31750</xdr:rowOff>
    </xdr:from>
    <xdr:to>
      <xdr:col>0</xdr:col>
      <xdr:colOff>1003300</xdr:colOff>
      <xdr:row>3</xdr:row>
      <xdr:rowOff>99234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CBDE201B-E32E-43FA-BB50-B2D68526F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31750"/>
          <a:ext cx="908050" cy="58183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79"/>
  <sheetViews>
    <sheetView showGridLines="0" tabSelected="1" zoomScaleNormal="100" zoomScaleSheetLayoutView="40" workbookViewId="0"/>
  </sheetViews>
  <sheetFormatPr defaultColWidth="9.140625" defaultRowHeight="15"/>
  <cols>
    <col min="1" max="1" width="25" style="3" customWidth="1"/>
    <col min="2" max="2" width="10.5703125" style="3" hidden="1" customWidth="1"/>
    <col min="3" max="11" width="10.42578125" style="3" hidden="1" customWidth="1"/>
    <col min="12" max="12" width="10.42578125" style="3" customWidth="1"/>
    <col min="13" max="17" width="10.85546875" style="3" bestFit="1" customWidth="1"/>
    <col min="18" max="21" width="10.85546875" style="3" customWidth="1"/>
    <col min="22" max="16384" width="9.140625" style="3"/>
  </cols>
  <sheetData>
    <row r="2" spans="1:21" s="2" customFormat="1">
      <c r="B2" s="1" t="s">
        <v>72</v>
      </c>
      <c r="L2" s="1" t="s">
        <v>72</v>
      </c>
    </row>
    <row r="3" spans="1:21" s="2" customFormat="1">
      <c r="B3" s="1" t="s">
        <v>68</v>
      </c>
      <c r="L3" s="1" t="s">
        <v>68</v>
      </c>
      <c r="M3" s="65"/>
      <c r="N3" s="65"/>
      <c r="O3" s="65"/>
      <c r="P3" s="65"/>
      <c r="Q3" s="65"/>
      <c r="R3" s="65"/>
    </row>
    <row r="4" spans="1:21">
      <c r="A4" s="4"/>
    </row>
    <row r="5" spans="1:21">
      <c r="A5" s="4"/>
    </row>
    <row r="6" spans="1:21">
      <c r="A6" s="44"/>
      <c r="B6" s="45">
        <v>2000</v>
      </c>
      <c r="C6" s="45">
        <v>2001</v>
      </c>
      <c r="D6" s="45">
        <v>2002</v>
      </c>
      <c r="E6" s="45">
        <v>2003</v>
      </c>
      <c r="F6" s="45">
        <v>2004</v>
      </c>
      <c r="G6" s="45">
        <v>2005</v>
      </c>
      <c r="H6" s="45">
        <v>2006</v>
      </c>
      <c r="I6" s="45">
        <v>2007</v>
      </c>
      <c r="J6" s="46">
        <v>2008</v>
      </c>
      <c r="K6" s="46">
        <v>2009</v>
      </c>
      <c r="L6" s="46">
        <v>2010</v>
      </c>
      <c r="M6" s="46">
        <v>2011</v>
      </c>
      <c r="N6" s="46">
        <v>2012</v>
      </c>
      <c r="O6" s="46">
        <v>2013</v>
      </c>
      <c r="P6" s="46">
        <v>2014</v>
      </c>
      <c r="Q6" s="46">
        <v>2015</v>
      </c>
      <c r="R6" s="46">
        <v>2016</v>
      </c>
      <c r="S6" s="46">
        <v>2017</v>
      </c>
      <c r="T6" s="46">
        <v>2018</v>
      </c>
      <c r="U6" s="46">
        <v>2019</v>
      </c>
    </row>
    <row r="7" spans="1:21" ht="15.75">
      <c r="A7" s="5" t="s">
        <v>1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</row>
    <row r="8" spans="1:21">
      <c r="A8" s="7" t="s">
        <v>2</v>
      </c>
      <c r="B8" s="9">
        <v>593783</v>
      </c>
      <c r="C8" s="9">
        <v>671457</v>
      </c>
      <c r="D8" s="9">
        <v>681865</v>
      </c>
      <c r="E8" s="62">
        <v>726675</v>
      </c>
      <c r="F8" s="10">
        <v>752036</v>
      </c>
      <c r="G8" s="10">
        <v>773575</v>
      </c>
      <c r="H8" s="49">
        <v>828222</v>
      </c>
      <c r="I8" s="8">
        <v>831835</v>
      </c>
      <c r="J8" s="8">
        <v>875487</v>
      </c>
      <c r="K8" s="8">
        <v>846687</v>
      </c>
      <c r="L8" s="8">
        <v>993434</v>
      </c>
      <c r="M8" s="8">
        <v>1133343</v>
      </c>
      <c r="N8" s="8">
        <v>814854</v>
      </c>
      <c r="O8" s="8">
        <v>852330</v>
      </c>
      <c r="P8" s="8">
        <v>845190</v>
      </c>
      <c r="Q8" s="8">
        <v>838749</v>
      </c>
      <c r="R8" s="8">
        <v>852940</v>
      </c>
      <c r="S8" s="8">
        <v>731119</v>
      </c>
      <c r="T8" s="8">
        <v>677458</v>
      </c>
      <c r="U8" s="8">
        <v>618817</v>
      </c>
    </row>
    <row r="9" spans="1:21">
      <c r="A9" s="7" t="s">
        <v>4</v>
      </c>
      <c r="B9" s="8">
        <v>709524</v>
      </c>
      <c r="C9" s="8">
        <v>733649</v>
      </c>
      <c r="D9" s="8">
        <v>751246</v>
      </c>
      <c r="E9" s="57">
        <v>717445</v>
      </c>
      <c r="F9" s="8">
        <v>759444</v>
      </c>
      <c r="G9" s="8">
        <v>847392</v>
      </c>
      <c r="H9" s="11">
        <v>905057</v>
      </c>
      <c r="I9" s="11">
        <v>983411</v>
      </c>
      <c r="J9" s="11">
        <v>901898</v>
      </c>
      <c r="K9" s="11">
        <v>828547</v>
      </c>
      <c r="L9" s="11">
        <v>941304</v>
      </c>
      <c r="M9" s="11">
        <v>1005259</v>
      </c>
      <c r="N9" s="11">
        <v>1043732</v>
      </c>
      <c r="O9" s="11">
        <v>1112727</v>
      </c>
      <c r="P9" s="11">
        <v>1117778</v>
      </c>
      <c r="Q9" s="11">
        <v>1153283</v>
      </c>
      <c r="R9" s="11">
        <v>1190935</v>
      </c>
      <c r="S9" s="11">
        <v>1195557</v>
      </c>
      <c r="T9" s="11">
        <v>1085313</v>
      </c>
      <c r="U9" s="11">
        <v>1012844</v>
      </c>
    </row>
    <row r="10" spans="1:21">
      <c r="A10" s="7" t="s">
        <v>50</v>
      </c>
      <c r="B10" s="8">
        <v>932126</v>
      </c>
      <c r="C10" s="8">
        <v>980141</v>
      </c>
      <c r="D10" s="8">
        <v>979237</v>
      </c>
      <c r="E10" s="57">
        <v>983365</v>
      </c>
      <c r="F10" s="8">
        <v>1004644</v>
      </c>
      <c r="G10" s="8">
        <v>969510</v>
      </c>
      <c r="H10" s="11">
        <v>944103</v>
      </c>
      <c r="I10" s="11">
        <v>980263</v>
      </c>
      <c r="J10" s="11">
        <v>957866</v>
      </c>
      <c r="K10" s="11">
        <v>759971</v>
      </c>
      <c r="L10" s="11">
        <v>978579</v>
      </c>
      <c r="M10" s="11">
        <v>997628</v>
      </c>
      <c r="N10" s="11">
        <v>963633</v>
      </c>
      <c r="O10" s="11">
        <v>1006340</v>
      </c>
      <c r="P10" s="11">
        <v>1019028</v>
      </c>
      <c r="Q10" s="11">
        <v>991313</v>
      </c>
      <c r="R10" s="11">
        <v>1066249</v>
      </c>
      <c r="S10" s="11">
        <v>1131316</v>
      </c>
      <c r="T10" s="11">
        <v>1106816</v>
      </c>
      <c r="U10" s="11">
        <v>1053596</v>
      </c>
    </row>
    <row r="11" spans="1:21">
      <c r="A11" s="7" t="s">
        <v>5</v>
      </c>
      <c r="B11" s="8">
        <v>577386</v>
      </c>
      <c r="C11" s="8">
        <v>671098</v>
      </c>
      <c r="D11" s="8">
        <v>690771</v>
      </c>
      <c r="E11" s="57">
        <v>697815</v>
      </c>
      <c r="F11" s="8">
        <v>742455</v>
      </c>
      <c r="G11" s="8">
        <v>817971</v>
      </c>
      <c r="H11" s="11">
        <v>808180</v>
      </c>
      <c r="I11" s="11">
        <v>791090</v>
      </c>
      <c r="J11" s="11">
        <v>779827</v>
      </c>
      <c r="K11" s="11">
        <v>739093</v>
      </c>
      <c r="L11" s="11">
        <v>729868</v>
      </c>
      <c r="M11" s="11">
        <v>720411</v>
      </c>
      <c r="N11" s="11">
        <v>685358</v>
      </c>
      <c r="O11" s="11">
        <v>608710</v>
      </c>
      <c r="P11" s="11">
        <v>646435</v>
      </c>
      <c r="Q11" s="11">
        <v>743401</v>
      </c>
      <c r="R11" s="11">
        <v>670376</v>
      </c>
      <c r="S11" s="11">
        <v>631104</v>
      </c>
      <c r="T11" s="11">
        <v>554082</v>
      </c>
      <c r="U11" s="11">
        <v>498607</v>
      </c>
    </row>
    <row r="12" spans="1:21">
      <c r="A12" s="7" t="s">
        <v>6</v>
      </c>
      <c r="B12" s="8">
        <v>992948</v>
      </c>
      <c r="C12" s="8">
        <v>928952</v>
      </c>
      <c r="D12" s="8">
        <v>868752</v>
      </c>
      <c r="E12" s="57">
        <v>848030</v>
      </c>
      <c r="F12" s="8">
        <v>787782</v>
      </c>
      <c r="G12" s="8">
        <v>778360</v>
      </c>
      <c r="H12" s="11">
        <v>746585</v>
      </c>
      <c r="I12" s="11">
        <v>753635</v>
      </c>
      <c r="J12" s="11">
        <v>614491</v>
      </c>
      <c r="K12" s="11">
        <v>511021</v>
      </c>
      <c r="L12" s="11">
        <v>516070</v>
      </c>
      <c r="M12" s="11">
        <v>442040</v>
      </c>
      <c r="N12" s="11">
        <v>387525</v>
      </c>
      <c r="O12" s="11">
        <v>360561</v>
      </c>
      <c r="P12" s="11">
        <v>365410</v>
      </c>
      <c r="Q12" s="11">
        <v>258936</v>
      </c>
      <c r="R12" s="11">
        <v>258292</v>
      </c>
      <c r="S12" s="11">
        <v>242092</v>
      </c>
      <c r="T12" s="11">
        <v>208360</v>
      </c>
      <c r="U12" s="11">
        <v>119972</v>
      </c>
    </row>
    <row r="13" spans="1:21">
      <c r="A13" s="7" t="s">
        <v>7</v>
      </c>
      <c r="B13" s="8">
        <v>32423</v>
      </c>
      <c r="C13" s="8">
        <v>33340</v>
      </c>
      <c r="D13" s="8">
        <v>35705</v>
      </c>
      <c r="E13" s="57">
        <v>68326</v>
      </c>
      <c r="F13" s="8">
        <v>74044</v>
      </c>
      <c r="G13" s="8">
        <v>76902</v>
      </c>
      <c r="H13" s="11">
        <v>66119</v>
      </c>
      <c r="I13" s="11">
        <v>84144</v>
      </c>
      <c r="J13" s="11">
        <v>80576</v>
      </c>
      <c r="K13" s="11">
        <v>65223</v>
      </c>
      <c r="L13" s="11">
        <v>89144</v>
      </c>
      <c r="M13" s="11">
        <v>125005</v>
      </c>
      <c r="N13" s="11">
        <v>149767</v>
      </c>
      <c r="O13" s="11">
        <v>165587</v>
      </c>
      <c r="P13" s="11">
        <v>202905</v>
      </c>
      <c r="Q13" s="11">
        <v>233664</v>
      </c>
      <c r="R13" s="11">
        <v>235509</v>
      </c>
      <c r="S13" s="11">
        <v>255016</v>
      </c>
      <c r="T13" s="11">
        <v>189287</v>
      </c>
      <c r="U13" s="11">
        <v>178944</v>
      </c>
    </row>
    <row r="14" spans="1:21">
      <c r="A14" s="7" t="s">
        <v>8</v>
      </c>
      <c r="B14" s="8">
        <v>1293728</v>
      </c>
      <c r="C14" s="8">
        <v>1282552</v>
      </c>
      <c r="D14" s="8">
        <v>1115662</v>
      </c>
      <c r="E14" s="57">
        <v>1103747</v>
      </c>
      <c r="F14" s="8">
        <v>1071696</v>
      </c>
      <c r="G14" s="8">
        <v>1086477</v>
      </c>
      <c r="H14" s="11">
        <v>1100242</v>
      </c>
      <c r="I14" s="11">
        <v>1284761</v>
      </c>
      <c r="J14" s="11">
        <v>1321885</v>
      </c>
      <c r="K14" s="11">
        <v>1213981</v>
      </c>
      <c r="L14" s="11">
        <v>1304010</v>
      </c>
      <c r="M14" s="11">
        <v>1448232</v>
      </c>
      <c r="N14" s="11">
        <v>1343590</v>
      </c>
      <c r="O14" s="11">
        <v>1333649</v>
      </c>
      <c r="P14" s="11">
        <v>1407280</v>
      </c>
      <c r="Q14" s="11">
        <v>1488792</v>
      </c>
      <c r="R14" s="11">
        <v>1472507</v>
      </c>
      <c r="S14" s="11">
        <v>1459380</v>
      </c>
      <c r="T14" s="11">
        <v>1299093</v>
      </c>
      <c r="U14" s="11">
        <v>1180969</v>
      </c>
    </row>
    <row r="15" spans="1:21" hidden="1">
      <c r="A15" s="7" t="s">
        <v>9</v>
      </c>
      <c r="B15" s="8" t="s">
        <v>3</v>
      </c>
      <c r="C15" s="8" t="s">
        <v>3</v>
      </c>
      <c r="D15" s="8" t="s">
        <v>3</v>
      </c>
      <c r="E15" s="8" t="s">
        <v>3</v>
      </c>
      <c r="F15" s="8" t="s">
        <v>3</v>
      </c>
      <c r="G15" s="8">
        <v>446</v>
      </c>
      <c r="H15" s="8">
        <v>912</v>
      </c>
      <c r="I15" s="11" t="s">
        <v>3</v>
      </c>
      <c r="J15" s="12" t="s">
        <v>3</v>
      </c>
      <c r="K15" s="12" t="s">
        <v>3</v>
      </c>
      <c r="L15" s="12" t="s">
        <v>3</v>
      </c>
      <c r="M15" s="12" t="s">
        <v>3</v>
      </c>
      <c r="N15" s="12" t="s">
        <v>3</v>
      </c>
      <c r="O15" s="12" t="s">
        <v>3</v>
      </c>
      <c r="P15" s="12"/>
      <c r="Q15" s="12"/>
      <c r="R15" s="12"/>
      <c r="S15" s="12"/>
      <c r="T15" s="12"/>
      <c r="U15" s="12"/>
    </row>
    <row r="16" spans="1:21" hidden="1">
      <c r="A16" s="7" t="s">
        <v>10</v>
      </c>
      <c r="B16" s="8">
        <f>98691+24333</f>
        <v>123024</v>
      </c>
      <c r="C16" s="8">
        <f>75232+38590</f>
        <v>113822</v>
      </c>
      <c r="D16" s="8">
        <v>90616</v>
      </c>
      <c r="E16" s="9">
        <v>68383</v>
      </c>
      <c r="F16" s="10">
        <v>53089</v>
      </c>
      <c r="G16" s="8">
        <f>8758+2843</f>
        <v>11601</v>
      </c>
      <c r="H16" s="8">
        <v>500</v>
      </c>
      <c r="I16" s="11" t="s">
        <v>3</v>
      </c>
      <c r="J16" s="12" t="s">
        <v>3</v>
      </c>
      <c r="K16" s="12" t="s">
        <v>3</v>
      </c>
      <c r="L16" s="12" t="s">
        <v>3</v>
      </c>
      <c r="M16" s="12" t="s">
        <v>3</v>
      </c>
      <c r="N16" s="12" t="s">
        <v>3</v>
      </c>
      <c r="O16" s="12" t="s">
        <v>3</v>
      </c>
      <c r="P16" s="12"/>
      <c r="Q16" s="12"/>
      <c r="R16" s="12"/>
      <c r="S16" s="12"/>
      <c r="T16" s="12"/>
      <c r="U16" s="12"/>
    </row>
    <row r="17" spans="1:21" hidden="1">
      <c r="A17" s="7" t="s">
        <v>11</v>
      </c>
      <c r="B17" s="8" t="s">
        <v>3</v>
      </c>
      <c r="C17" s="8" t="s">
        <v>3</v>
      </c>
      <c r="D17" s="8" t="s">
        <v>3</v>
      </c>
      <c r="E17" s="8" t="s">
        <v>3</v>
      </c>
      <c r="F17" s="8" t="s">
        <v>3</v>
      </c>
      <c r="G17" s="8" t="s">
        <v>3</v>
      </c>
      <c r="H17" s="8" t="s">
        <v>3</v>
      </c>
      <c r="I17" s="11" t="s">
        <v>3</v>
      </c>
      <c r="J17" s="11" t="s">
        <v>3</v>
      </c>
      <c r="K17" s="11" t="s">
        <v>3</v>
      </c>
      <c r="L17" s="12">
        <v>4283</v>
      </c>
      <c r="M17" s="12" t="s">
        <v>3</v>
      </c>
      <c r="N17" s="12" t="s">
        <v>3</v>
      </c>
      <c r="O17" s="12" t="s">
        <v>3</v>
      </c>
      <c r="P17" s="12"/>
      <c r="Q17" s="12"/>
      <c r="R17" s="12"/>
      <c r="S17" s="12"/>
      <c r="T17" s="12"/>
      <c r="U17" s="12"/>
    </row>
    <row r="18" spans="1:21" hidden="1">
      <c r="A18" s="7" t="s">
        <v>12</v>
      </c>
      <c r="B18" s="8">
        <v>34434</v>
      </c>
      <c r="C18" s="8">
        <v>37534</v>
      </c>
      <c r="D18" s="8">
        <v>38679</v>
      </c>
      <c r="E18" s="9">
        <v>11390</v>
      </c>
      <c r="F18" s="8" t="s">
        <v>3</v>
      </c>
      <c r="G18" s="8" t="s">
        <v>3</v>
      </c>
      <c r="H18" s="8" t="s">
        <v>3</v>
      </c>
      <c r="I18" s="11" t="s">
        <v>3</v>
      </c>
      <c r="J18" s="12" t="s">
        <v>3</v>
      </c>
      <c r="K18" s="12">
        <v>1120</v>
      </c>
      <c r="L18" s="12">
        <v>18029</v>
      </c>
      <c r="M18" s="12" t="s">
        <v>3</v>
      </c>
      <c r="N18" s="12" t="s">
        <v>3</v>
      </c>
      <c r="O18" s="12" t="s">
        <v>3</v>
      </c>
      <c r="P18" s="12"/>
      <c r="Q18" s="12"/>
      <c r="R18" s="12"/>
      <c r="S18" s="12"/>
      <c r="T18" s="12"/>
      <c r="U18" s="12"/>
    </row>
    <row r="19" spans="1:21" hidden="1">
      <c r="A19" s="7" t="s">
        <v>13</v>
      </c>
      <c r="B19" s="8">
        <f>453958+17490+135184</f>
        <v>606632</v>
      </c>
      <c r="C19" s="8">
        <f>436640+14700+114262</f>
        <v>565602</v>
      </c>
      <c r="D19" s="8">
        <v>500799</v>
      </c>
      <c r="E19" s="9">
        <v>432192</v>
      </c>
      <c r="F19" s="10">
        <v>455313</v>
      </c>
      <c r="G19" s="8">
        <f>258147+157996+33003</f>
        <v>449146</v>
      </c>
      <c r="H19" s="8">
        <f>277494+129511+15457</f>
        <v>422462</v>
      </c>
      <c r="I19" s="11">
        <f>481050+111917</f>
        <v>592967</v>
      </c>
      <c r="J19" s="43">
        <f>483466+92565</f>
        <v>576031</v>
      </c>
      <c r="K19" s="43">
        <v>649452</v>
      </c>
      <c r="L19" s="43">
        <v>631271</v>
      </c>
      <c r="M19" s="12" t="s">
        <v>3</v>
      </c>
      <c r="N19" s="12" t="s">
        <v>3</v>
      </c>
      <c r="O19" s="12" t="s">
        <v>3</v>
      </c>
      <c r="P19" s="12"/>
      <c r="Q19" s="12"/>
      <c r="R19" s="12"/>
      <c r="S19" s="12"/>
      <c r="T19" s="12"/>
      <c r="U19" s="12"/>
    </row>
    <row r="20" spans="1:21" hidden="1">
      <c r="A20" s="7" t="s">
        <v>14</v>
      </c>
      <c r="B20" s="8" t="s">
        <v>3</v>
      </c>
      <c r="C20" s="8" t="s">
        <v>3</v>
      </c>
      <c r="D20" s="8" t="s">
        <v>3</v>
      </c>
      <c r="E20" s="13" t="s">
        <v>3</v>
      </c>
      <c r="F20" s="8" t="s">
        <v>3</v>
      </c>
      <c r="G20" s="8" t="s">
        <v>3</v>
      </c>
      <c r="H20" s="8" t="s">
        <v>3</v>
      </c>
      <c r="I20" s="11" t="s">
        <v>3</v>
      </c>
      <c r="J20" s="12" t="s">
        <v>3</v>
      </c>
      <c r="K20" s="12" t="s">
        <v>3</v>
      </c>
      <c r="L20" s="12" t="s">
        <v>3</v>
      </c>
      <c r="M20" s="12" t="s">
        <v>3</v>
      </c>
      <c r="N20" s="12" t="s">
        <v>3</v>
      </c>
      <c r="O20" s="12" t="s">
        <v>3</v>
      </c>
      <c r="P20" s="12"/>
      <c r="Q20" s="12"/>
      <c r="R20" s="12"/>
      <c r="S20" s="12"/>
      <c r="T20" s="12"/>
      <c r="U20" s="12"/>
    </row>
    <row r="21" spans="1:21" hidden="1">
      <c r="A21" s="7" t="s">
        <v>15</v>
      </c>
      <c r="B21" s="8">
        <v>97403</v>
      </c>
      <c r="C21" s="8">
        <v>41716</v>
      </c>
      <c r="D21" s="8">
        <v>5080</v>
      </c>
      <c r="E21" s="9">
        <v>2184</v>
      </c>
      <c r="F21" s="10">
        <v>4</v>
      </c>
      <c r="G21" s="8" t="s">
        <v>3</v>
      </c>
      <c r="H21" s="8" t="s">
        <v>3</v>
      </c>
      <c r="I21" s="11" t="s">
        <v>3</v>
      </c>
      <c r="J21" s="12" t="s">
        <v>3</v>
      </c>
      <c r="K21" s="12" t="s">
        <v>3</v>
      </c>
      <c r="L21" s="12" t="s">
        <v>3</v>
      </c>
      <c r="M21" s="12" t="s">
        <v>3</v>
      </c>
      <c r="N21" s="12" t="s">
        <v>3</v>
      </c>
      <c r="O21" s="12" t="s">
        <v>3</v>
      </c>
      <c r="P21" s="12"/>
      <c r="Q21" s="12"/>
      <c r="R21" s="12"/>
      <c r="S21" s="12"/>
      <c r="T21" s="12"/>
      <c r="U21" s="12"/>
    </row>
    <row r="22" spans="1:21" hidden="1">
      <c r="A22" s="7" t="s">
        <v>16</v>
      </c>
      <c r="B22" s="8" t="s">
        <v>3</v>
      </c>
      <c r="C22" s="8" t="s">
        <v>3</v>
      </c>
      <c r="D22" s="8" t="s">
        <v>3</v>
      </c>
      <c r="E22" s="9">
        <v>19884</v>
      </c>
      <c r="F22" s="10">
        <v>22355</v>
      </c>
      <c r="G22" s="8">
        <v>26500</v>
      </c>
      <c r="H22" s="8">
        <v>27688</v>
      </c>
      <c r="I22" s="11">
        <v>51368</v>
      </c>
      <c r="J22" s="43">
        <v>51178</v>
      </c>
      <c r="K22" s="43">
        <v>26815</v>
      </c>
      <c r="L22" s="43">
        <v>23411</v>
      </c>
      <c r="M22" s="12" t="s">
        <v>3</v>
      </c>
      <c r="N22" s="12" t="s">
        <v>3</v>
      </c>
      <c r="O22" s="12" t="s">
        <v>3</v>
      </c>
      <c r="P22" s="12"/>
      <c r="Q22" s="12"/>
      <c r="R22" s="12"/>
      <c r="S22" s="12"/>
      <c r="T22" s="12"/>
      <c r="U22" s="12"/>
    </row>
    <row r="23" spans="1:21" hidden="1">
      <c r="A23" s="7" t="s">
        <v>17</v>
      </c>
      <c r="B23" s="8">
        <f>221328+163157</f>
        <v>384485</v>
      </c>
      <c r="C23" s="8">
        <f>255573+230450</f>
        <v>486023</v>
      </c>
      <c r="D23" s="8">
        <v>440555</v>
      </c>
      <c r="E23" s="9">
        <v>381166</v>
      </c>
      <c r="F23" s="10">
        <v>310446</v>
      </c>
      <c r="G23" s="8">
        <f>221331+54263+93042</f>
        <v>368636</v>
      </c>
      <c r="H23" s="8">
        <f>200787+220684</f>
        <v>421471</v>
      </c>
      <c r="I23" s="11">
        <f>154+185770+207826</f>
        <v>393750</v>
      </c>
      <c r="J23" s="43">
        <f>47169+151947+162285</f>
        <v>361401</v>
      </c>
      <c r="K23" s="43">
        <v>254224</v>
      </c>
      <c r="L23" s="43">
        <v>291532</v>
      </c>
      <c r="M23" s="12" t="s">
        <v>3</v>
      </c>
      <c r="N23" s="12" t="s">
        <v>3</v>
      </c>
      <c r="O23" s="12" t="s">
        <v>3</v>
      </c>
      <c r="P23" s="12"/>
      <c r="Q23" s="12"/>
      <c r="R23" s="12"/>
      <c r="S23" s="12"/>
      <c r="T23" s="12"/>
      <c r="U23" s="12"/>
    </row>
    <row r="24" spans="1:21" hidden="1">
      <c r="A24" s="7" t="s">
        <v>18</v>
      </c>
      <c r="B24" s="8" t="s">
        <v>3</v>
      </c>
      <c r="C24" s="8">
        <v>371</v>
      </c>
      <c r="D24" s="8">
        <v>3403</v>
      </c>
      <c r="E24" s="9">
        <v>5885</v>
      </c>
      <c r="F24" s="10">
        <v>5485</v>
      </c>
      <c r="G24" s="8">
        <v>6001</v>
      </c>
      <c r="H24" s="8">
        <v>5024</v>
      </c>
      <c r="I24" s="11">
        <v>5711</v>
      </c>
      <c r="J24" s="43">
        <v>6189</v>
      </c>
      <c r="K24" s="43">
        <v>4071</v>
      </c>
      <c r="L24" s="43">
        <v>7477</v>
      </c>
      <c r="M24" s="12" t="s">
        <v>3</v>
      </c>
      <c r="N24" s="12" t="s">
        <v>3</v>
      </c>
      <c r="O24" s="12" t="s">
        <v>3</v>
      </c>
      <c r="P24" s="12"/>
      <c r="Q24" s="12"/>
      <c r="R24" s="12"/>
      <c r="S24" s="12"/>
      <c r="T24" s="12"/>
      <c r="U24" s="12"/>
    </row>
    <row r="25" spans="1:21" hidden="1">
      <c r="A25" s="7" t="s">
        <v>19</v>
      </c>
      <c r="B25" s="8" t="s">
        <v>3</v>
      </c>
      <c r="C25" s="8" t="s">
        <v>3</v>
      </c>
      <c r="D25" s="8" t="s">
        <v>3</v>
      </c>
      <c r="E25" s="8" t="s">
        <v>3</v>
      </c>
      <c r="F25" s="8" t="s">
        <v>3</v>
      </c>
      <c r="G25" s="8" t="s">
        <v>3</v>
      </c>
      <c r="H25" s="8" t="s">
        <v>3</v>
      </c>
      <c r="I25" s="11" t="s">
        <v>3</v>
      </c>
      <c r="J25" s="12" t="s">
        <v>3</v>
      </c>
      <c r="K25" s="12" t="s">
        <v>3</v>
      </c>
      <c r="L25" s="12" t="s">
        <v>3</v>
      </c>
      <c r="M25" s="12" t="s">
        <v>3</v>
      </c>
      <c r="N25" s="12" t="s">
        <v>3</v>
      </c>
      <c r="O25" s="12" t="s">
        <v>3</v>
      </c>
      <c r="P25" s="12"/>
      <c r="Q25" s="12"/>
      <c r="R25" s="12"/>
      <c r="S25" s="12"/>
      <c r="T25" s="12"/>
      <c r="U25" s="12"/>
    </row>
    <row r="26" spans="1:21" hidden="1">
      <c r="A26" s="7" t="s">
        <v>20</v>
      </c>
      <c r="B26" s="8" t="s">
        <v>3</v>
      </c>
      <c r="C26" s="8" t="s">
        <v>3</v>
      </c>
      <c r="D26" s="8" t="s">
        <v>3</v>
      </c>
      <c r="E26" s="8" t="s">
        <v>3</v>
      </c>
      <c r="F26" s="8" t="s">
        <v>3</v>
      </c>
      <c r="G26" s="8" t="s">
        <v>3</v>
      </c>
      <c r="H26" s="8" t="s">
        <v>3</v>
      </c>
      <c r="I26" s="11" t="s">
        <v>3</v>
      </c>
      <c r="J26" s="12" t="s">
        <v>3</v>
      </c>
      <c r="K26" s="12" t="s">
        <v>3</v>
      </c>
      <c r="L26" s="12" t="s">
        <v>3</v>
      </c>
      <c r="M26" s="12" t="s">
        <v>3</v>
      </c>
      <c r="N26" s="12" t="s">
        <v>3</v>
      </c>
      <c r="O26" s="12" t="s">
        <v>3</v>
      </c>
      <c r="P26" s="12"/>
      <c r="Q26" s="12"/>
      <c r="R26" s="12"/>
      <c r="S26" s="12"/>
      <c r="T26" s="12"/>
      <c r="U26" s="12"/>
    </row>
    <row r="27" spans="1:21" hidden="1">
      <c r="A27" s="7" t="s">
        <v>21</v>
      </c>
      <c r="B27" s="8" t="s">
        <v>3</v>
      </c>
      <c r="C27" s="8" t="s">
        <v>3</v>
      </c>
      <c r="D27" s="8" t="s">
        <v>3</v>
      </c>
      <c r="E27" s="8" t="s">
        <v>3</v>
      </c>
      <c r="F27" s="8" t="s">
        <v>3</v>
      </c>
      <c r="G27" s="8" t="s">
        <v>3</v>
      </c>
      <c r="H27" s="8" t="s">
        <v>3</v>
      </c>
      <c r="I27" s="11">
        <v>16401</v>
      </c>
      <c r="J27" s="43">
        <v>151028</v>
      </c>
      <c r="K27" s="43">
        <v>143680</v>
      </c>
      <c r="L27" s="43">
        <v>183371</v>
      </c>
      <c r="M27" s="12" t="s">
        <v>3</v>
      </c>
      <c r="N27" s="12" t="s">
        <v>3</v>
      </c>
      <c r="O27" s="12" t="s">
        <v>3</v>
      </c>
      <c r="P27" s="12"/>
      <c r="Q27" s="12"/>
      <c r="R27" s="12"/>
      <c r="S27" s="12"/>
      <c r="T27" s="12"/>
      <c r="U27" s="12"/>
    </row>
    <row r="28" spans="1:21" hidden="1">
      <c r="A28" s="7" t="s">
        <v>22</v>
      </c>
      <c r="B28" s="8" t="s">
        <v>3</v>
      </c>
      <c r="C28" s="8" t="s">
        <v>3</v>
      </c>
      <c r="D28" s="8" t="s">
        <v>3</v>
      </c>
      <c r="E28" s="8" t="s">
        <v>3</v>
      </c>
      <c r="F28" s="8" t="s">
        <v>3</v>
      </c>
      <c r="G28" s="8" t="s">
        <v>3</v>
      </c>
      <c r="H28" s="8" t="s">
        <v>3</v>
      </c>
      <c r="I28" s="11" t="s">
        <v>3</v>
      </c>
      <c r="J28" s="12" t="s">
        <v>3</v>
      </c>
      <c r="K28" s="12" t="s">
        <v>3</v>
      </c>
      <c r="L28" s="12" t="s">
        <v>3</v>
      </c>
      <c r="M28" s="12" t="s">
        <v>3</v>
      </c>
      <c r="N28" s="12" t="s">
        <v>3</v>
      </c>
      <c r="O28" s="12" t="s">
        <v>3</v>
      </c>
      <c r="P28" s="12"/>
      <c r="Q28" s="12"/>
      <c r="R28" s="12"/>
      <c r="S28" s="12"/>
      <c r="T28" s="12"/>
      <c r="U28" s="12"/>
    </row>
    <row r="29" spans="1:21" hidden="1">
      <c r="A29" s="7" t="s">
        <v>23</v>
      </c>
      <c r="B29" s="8">
        <f>43910+3840</f>
        <v>47750</v>
      </c>
      <c r="C29" s="8">
        <f>34822+2662</f>
        <v>37484</v>
      </c>
      <c r="D29" s="8">
        <v>36011</v>
      </c>
      <c r="E29" s="9">
        <v>46153</v>
      </c>
      <c r="F29" s="10">
        <v>37554</v>
      </c>
      <c r="G29" s="8">
        <f>3512+35265</f>
        <v>38777</v>
      </c>
      <c r="H29" s="8">
        <f>2316+49418+893</f>
        <v>52627</v>
      </c>
      <c r="I29" s="11">
        <f>1976+34688</f>
        <v>36664</v>
      </c>
      <c r="J29" s="43">
        <f>38241+2055</f>
        <v>40296</v>
      </c>
      <c r="K29" s="43">
        <v>27731</v>
      </c>
      <c r="L29" s="43">
        <v>32169</v>
      </c>
      <c r="M29" s="12" t="s">
        <v>3</v>
      </c>
      <c r="N29" s="12" t="s">
        <v>3</v>
      </c>
      <c r="O29" s="12" t="s">
        <v>3</v>
      </c>
      <c r="P29" s="12"/>
      <c r="Q29" s="12"/>
      <c r="R29" s="12"/>
      <c r="S29" s="12"/>
      <c r="T29" s="12"/>
      <c r="U29" s="12"/>
    </row>
    <row r="30" spans="1:21" hidden="1">
      <c r="A30" s="7" t="s">
        <v>24</v>
      </c>
      <c r="B30" s="8" t="s">
        <v>3</v>
      </c>
      <c r="C30" s="8" t="s">
        <v>3</v>
      </c>
      <c r="D30" s="8">
        <v>519</v>
      </c>
      <c r="E30" s="9">
        <v>136510</v>
      </c>
      <c r="F30" s="10">
        <v>187450</v>
      </c>
      <c r="G30" s="8">
        <v>185370</v>
      </c>
      <c r="H30" s="8">
        <v>169558</v>
      </c>
      <c r="I30" s="11">
        <v>187900</v>
      </c>
      <c r="J30" s="15">
        <v>135762</v>
      </c>
      <c r="K30" s="15">
        <v>106888</v>
      </c>
      <c r="L30" s="15">
        <v>112467</v>
      </c>
      <c r="M30" s="12" t="s">
        <v>3</v>
      </c>
      <c r="N30" s="12" t="s">
        <v>3</v>
      </c>
      <c r="O30" s="12" t="s">
        <v>3</v>
      </c>
      <c r="P30" s="12"/>
      <c r="Q30" s="12"/>
      <c r="R30" s="12"/>
      <c r="S30" s="12"/>
      <c r="T30" s="12"/>
      <c r="U30" s="12"/>
    </row>
    <row r="31" spans="1:21">
      <c r="A31" s="16" t="s">
        <v>25</v>
      </c>
      <c r="B31" s="17">
        <f>SUM(B8:B14)</f>
        <v>5131918</v>
      </c>
      <c r="C31" s="17">
        <f t="shared" ref="C31:P31" si="0">SUM(C8:C14)</f>
        <v>5301189</v>
      </c>
      <c r="D31" s="17">
        <f t="shared" si="0"/>
        <v>5123238</v>
      </c>
      <c r="E31" s="17">
        <f t="shared" si="0"/>
        <v>5145403</v>
      </c>
      <c r="F31" s="17">
        <f t="shared" si="0"/>
        <v>5192101</v>
      </c>
      <c r="G31" s="17">
        <f t="shared" si="0"/>
        <v>5350187</v>
      </c>
      <c r="H31" s="17">
        <f t="shared" si="0"/>
        <v>5398508</v>
      </c>
      <c r="I31" s="17">
        <f t="shared" si="0"/>
        <v>5709139</v>
      </c>
      <c r="J31" s="17">
        <f t="shared" si="0"/>
        <v>5532030</v>
      </c>
      <c r="K31" s="17">
        <f t="shared" si="0"/>
        <v>4964523</v>
      </c>
      <c r="L31" s="17">
        <f t="shared" si="0"/>
        <v>5552409</v>
      </c>
      <c r="M31" s="17">
        <f t="shared" si="0"/>
        <v>5871918</v>
      </c>
      <c r="N31" s="17">
        <f t="shared" si="0"/>
        <v>5388459</v>
      </c>
      <c r="O31" s="17">
        <f t="shared" si="0"/>
        <v>5439904</v>
      </c>
      <c r="P31" s="17">
        <f t="shared" si="0"/>
        <v>5604026</v>
      </c>
      <c r="Q31" s="17">
        <f>SUM(Q8:Q14)</f>
        <v>5708138</v>
      </c>
      <c r="R31" s="17">
        <f>SUM(R8:R14)</f>
        <v>5746808</v>
      </c>
      <c r="S31" s="17">
        <f>SUM(S8:S14)</f>
        <v>5645584</v>
      </c>
      <c r="T31" s="17">
        <f>SUM(T8:T14)</f>
        <v>5120409</v>
      </c>
      <c r="U31" s="17">
        <f>SUM(U8:U14)</f>
        <v>4663749</v>
      </c>
    </row>
    <row r="32" spans="1:21" s="109" customFormat="1">
      <c r="A32" s="110" t="s">
        <v>55</v>
      </c>
      <c r="B32" s="107"/>
      <c r="C32" s="107"/>
      <c r="D32" s="107"/>
      <c r="E32" s="107"/>
      <c r="F32" s="107"/>
      <c r="G32" s="107"/>
      <c r="H32" s="107"/>
      <c r="I32" s="108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</row>
    <row r="33" spans="1:21" s="55" customFormat="1">
      <c r="A33" s="58" t="s">
        <v>50</v>
      </c>
      <c r="B33" s="56">
        <v>118467</v>
      </c>
      <c r="C33" s="56">
        <v>135714</v>
      </c>
      <c r="D33" s="56">
        <v>116334</v>
      </c>
      <c r="E33" s="56">
        <v>128998</v>
      </c>
      <c r="F33" s="56">
        <v>119667</v>
      </c>
      <c r="G33" s="56">
        <v>123618</v>
      </c>
      <c r="H33" s="56">
        <v>114417</v>
      </c>
      <c r="I33" s="61">
        <v>163376</v>
      </c>
      <c r="J33" s="56">
        <v>160737</v>
      </c>
      <c r="K33" s="56">
        <v>89047</v>
      </c>
      <c r="L33" s="57">
        <v>129807</v>
      </c>
      <c r="M33" s="56">
        <v>152975</v>
      </c>
      <c r="N33" s="56">
        <v>143725</v>
      </c>
      <c r="O33" s="56">
        <v>150005</v>
      </c>
      <c r="P33" s="57">
        <v>165145</v>
      </c>
      <c r="Q33" s="56">
        <v>178988</v>
      </c>
      <c r="R33" s="56">
        <v>175426</v>
      </c>
      <c r="S33" s="56"/>
      <c r="T33" s="56"/>
      <c r="U33" s="56"/>
    </row>
    <row r="34" spans="1:21" s="55" customFormat="1">
      <c r="A34" s="58" t="s">
        <v>5</v>
      </c>
      <c r="B34" s="56" t="s">
        <v>3</v>
      </c>
      <c r="C34" s="56" t="s">
        <v>3</v>
      </c>
      <c r="D34" s="56" t="s">
        <v>3</v>
      </c>
      <c r="E34" s="56">
        <v>2521</v>
      </c>
      <c r="F34" s="56">
        <v>7723</v>
      </c>
      <c r="G34" s="56">
        <v>8742</v>
      </c>
      <c r="H34" s="56">
        <v>10081</v>
      </c>
      <c r="I34" s="61">
        <v>12080</v>
      </c>
      <c r="J34" s="56">
        <v>9815</v>
      </c>
      <c r="K34" s="56">
        <v>6709</v>
      </c>
      <c r="L34" s="57">
        <v>11935</v>
      </c>
      <c r="M34" s="56">
        <v>9535</v>
      </c>
      <c r="N34" s="56">
        <v>8646</v>
      </c>
      <c r="O34" s="56">
        <v>7654</v>
      </c>
      <c r="P34" s="57">
        <v>8823</v>
      </c>
      <c r="Q34" s="56">
        <v>9446</v>
      </c>
      <c r="R34" s="56">
        <v>6137</v>
      </c>
      <c r="S34" s="56"/>
      <c r="T34" s="56"/>
      <c r="U34" s="56"/>
    </row>
    <row r="35" spans="1:21" s="55" customFormat="1">
      <c r="A35" s="58" t="s">
        <v>28</v>
      </c>
      <c r="B35" s="56">
        <v>1419</v>
      </c>
      <c r="C35" s="56">
        <v>1345</v>
      </c>
      <c r="D35" s="56">
        <v>1161</v>
      </c>
      <c r="E35" s="56">
        <v>1119</v>
      </c>
      <c r="F35" s="56">
        <v>961</v>
      </c>
      <c r="G35" s="56">
        <v>1105</v>
      </c>
      <c r="H35" s="56">
        <v>1542</v>
      </c>
      <c r="I35" s="61">
        <v>1631</v>
      </c>
      <c r="J35" s="56">
        <v>1265</v>
      </c>
      <c r="K35" s="56">
        <v>1084</v>
      </c>
      <c r="L35" s="57">
        <v>1273</v>
      </c>
      <c r="M35" s="56">
        <v>1427</v>
      </c>
      <c r="N35" s="56">
        <v>1005</v>
      </c>
      <c r="O35" s="56">
        <v>936</v>
      </c>
      <c r="P35" s="57">
        <v>956</v>
      </c>
      <c r="Q35" s="56">
        <v>947</v>
      </c>
      <c r="R35" s="56">
        <v>774</v>
      </c>
      <c r="S35" s="21"/>
      <c r="T35" s="21"/>
      <c r="U35" s="21"/>
    </row>
    <row r="36" spans="1:21" s="55" customFormat="1">
      <c r="A36" s="58" t="s">
        <v>8</v>
      </c>
      <c r="B36" s="56">
        <v>118707</v>
      </c>
      <c r="C36" s="56">
        <v>109357</v>
      </c>
      <c r="D36" s="56">
        <v>94863</v>
      </c>
      <c r="E36" s="56">
        <v>86737</v>
      </c>
      <c r="F36" s="56">
        <v>79458</v>
      </c>
      <c r="G36" s="56">
        <v>96495</v>
      </c>
      <c r="H36" s="56">
        <v>109343</v>
      </c>
      <c r="I36" s="61">
        <v>123839</v>
      </c>
      <c r="J36" s="56">
        <v>129109</v>
      </c>
      <c r="K36" s="56">
        <v>70788</v>
      </c>
      <c r="L36" s="57">
        <v>87671</v>
      </c>
      <c r="M36" s="56">
        <v>110835</v>
      </c>
      <c r="N36" s="56">
        <v>107232</v>
      </c>
      <c r="O36" s="56">
        <v>119723</v>
      </c>
      <c r="P36" s="57">
        <v>128598</v>
      </c>
      <c r="Q36" s="56">
        <v>135845</v>
      </c>
      <c r="R36" s="56">
        <v>133417</v>
      </c>
      <c r="S36" s="56"/>
      <c r="T36" s="56"/>
      <c r="U36" s="56"/>
    </row>
    <row r="37" spans="1:21" s="55" customFormat="1">
      <c r="A37" s="25" t="s">
        <v>73</v>
      </c>
      <c r="B37" s="28">
        <f t="shared" ref="B37:Q37" si="1">SUM(B33:B36)</f>
        <v>238593</v>
      </c>
      <c r="C37" s="28">
        <f t="shared" si="1"/>
        <v>246416</v>
      </c>
      <c r="D37" s="28">
        <f t="shared" si="1"/>
        <v>212358</v>
      </c>
      <c r="E37" s="28">
        <f t="shared" si="1"/>
        <v>219375</v>
      </c>
      <c r="F37" s="28">
        <f t="shared" si="1"/>
        <v>207809</v>
      </c>
      <c r="G37" s="28">
        <f t="shared" si="1"/>
        <v>229960</v>
      </c>
      <c r="H37" s="28">
        <f t="shared" si="1"/>
        <v>235383</v>
      </c>
      <c r="I37" s="27">
        <f t="shared" si="1"/>
        <v>300926</v>
      </c>
      <c r="J37" s="27">
        <f t="shared" si="1"/>
        <v>300926</v>
      </c>
      <c r="K37" s="27">
        <f t="shared" si="1"/>
        <v>167628</v>
      </c>
      <c r="L37" s="27">
        <f t="shared" si="1"/>
        <v>230686</v>
      </c>
      <c r="M37" s="27">
        <f t="shared" si="1"/>
        <v>274772</v>
      </c>
      <c r="N37" s="27">
        <f t="shared" si="1"/>
        <v>260608</v>
      </c>
      <c r="O37" s="27">
        <f t="shared" si="1"/>
        <v>278318</v>
      </c>
      <c r="P37" s="27">
        <f t="shared" si="1"/>
        <v>303522</v>
      </c>
      <c r="Q37" s="27">
        <f t="shared" si="1"/>
        <v>325226</v>
      </c>
      <c r="R37" s="27">
        <f>SUM(R33:R36)</f>
        <v>315754</v>
      </c>
      <c r="S37" s="123">
        <v>274283</v>
      </c>
      <c r="T37" s="123">
        <v>281100</v>
      </c>
      <c r="U37" s="123">
        <v>283600</v>
      </c>
    </row>
    <row r="38" spans="1:21" ht="15.75">
      <c r="A38" s="5" t="s">
        <v>65</v>
      </c>
      <c r="B38" s="18"/>
      <c r="C38" s="18"/>
      <c r="D38" s="18"/>
      <c r="E38" s="18"/>
      <c r="F38" s="18"/>
      <c r="G38" s="18"/>
      <c r="H38" s="18"/>
      <c r="I38" s="19"/>
      <c r="J38" s="18"/>
      <c r="K38" s="18"/>
      <c r="L38" s="18"/>
      <c r="M38" s="88"/>
      <c r="N38" s="86"/>
      <c r="O38" s="86"/>
      <c r="P38" s="86"/>
      <c r="Q38" s="86"/>
      <c r="R38" s="86"/>
      <c r="S38" s="117"/>
      <c r="T38" s="117"/>
      <c r="U38" s="117"/>
    </row>
    <row r="39" spans="1:21">
      <c r="A39" s="7" t="s">
        <v>62</v>
      </c>
      <c r="B39" s="20">
        <v>92835</v>
      </c>
      <c r="C39" s="20">
        <v>85529</v>
      </c>
      <c r="D39" s="20">
        <v>77959</v>
      </c>
      <c r="E39" s="20">
        <v>84507</v>
      </c>
      <c r="F39" s="21">
        <v>103212</v>
      </c>
      <c r="G39" s="20">
        <v>106031</v>
      </c>
      <c r="H39" s="20">
        <v>104503</v>
      </c>
      <c r="I39" s="22">
        <v>111870</v>
      </c>
      <c r="J39" s="9">
        <v>119812</v>
      </c>
      <c r="K39" s="9">
        <v>49180</v>
      </c>
      <c r="L39" s="43">
        <v>78301</v>
      </c>
      <c r="M39" s="87">
        <v>99774</v>
      </c>
      <c r="N39" s="87">
        <v>95868</v>
      </c>
      <c r="O39" s="87">
        <v>106500</v>
      </c>
      <c r="P39" s="87">
        <v>95000</v>
      </c>
      <c r="Q39" s="87">
        <v>103000</v>
      </c>
      <c r="R39" s="87">
        <v>98000</v>
      </c>
      <c r="S39" s="118"/>
      <c r="T39" s="118"/>
      <c r="U39" s="118"/>
    </row>
    <row r="40" spans="1:21">
      <c r="A40" s="7" t="s">
        <v>26</v>
      </c>
      <c r="B40" s="20">
        <v>13495</v>
      </c>
      <c r="C40" s="20">
        <v>13409</v>
      </c>
      <c r="D40" s="20">
        <v>13779</v>
      </c>
      <c r="E40" s="21">
        <v>13103</v>
      </c>
      <c r="F40" s="21">
        <v>14315</v>
      </c>
      <c r="G40" s="20">
        <v>16267</v>
      </c>
      <c r="H40" s="20">
        <v>17507</v>
      </c>
      <c r="I40" s="22">
        <v>20341</v>
      </c>
      <c r="J40" s="9">
        <v>22403</v>
      </c>
      <c r="K40" s="9">
        <v>5775</v>
      </c>
      <c r="L40" s="43">
        <v>7762</v>
      </c>
      <c r="M40" s="32">
        <v>0</v>
      </c>
      <c r="N40" s="32">
        <v>0</v>
      </c>
      <c r="O40" s="32">
        <v>0</v>
      </c>
      <c r="P40" s="32">
        <v>0</v>
      </c>
      <c r="Q40" s="32">
        <v>0</v>
      </c>
      <c r="R40" s="32">
        <v>0</v>
      </c>
      <c r="S40" s="119"/>
      <c r="T40" s="119"/>
      <c r="U40" s="119"/>
    </row>
    <row r="41" spans="1:21">
      <c r="A41" s="7" t="s">
        <v>27</v>
      </c>
      <c r="B41" s="20">
        <v>36256</v>
      </c>
      <c r="C41" s="20">
        <v>33194</v>
      </c>
      <c r="D41" s="20">
        <v>32230</v>
      </c>
      <c r="E41" s="21">
        <v>33818</v>
      </c>
      <c r="F41" s="21">
        <v>42533</v>
      </c>
      <c r="G41" s="20">
        <v>46475</v>
      </c>
      <c r="H41" s="20">
        <v>54423</v>
      </c>
      <c r="I41" s="22">
        <v>62099</v>
      </c>
      <c r="J41" s="9">
        <v>60521</v>
      </c>
      <c r="K41" s="9">
        <v>14965</v>
      </c>
      <c r="L41" s="43">
        <v>29891</v>
      </c>
      <c r="M41" s="87">
        <v>48275</v>
      </c>
      <c r="N41" s="87">
        <v>46773</v>
      </c>
      <c r="O41" s="87">
        <v>46000</v>
      </c>
      <c r="P41" s="87">
        <v>42000</v>
      </c>
      <c r="Q41" s="87">
        <v>43500</v>
      </c>
      <c r="R41" s="87">
        <v>43500</v>
      </c>
      <c r="S41" s="118"/>
      <c r="T41" s="118"/>
      <c r="U41" s="118"/>
    </row>
    <row r="42" spans="1:21">
      <c r="A42" s="25" t="s">
        <v>25</v>
      </c>
      <c r="B42" s="26">
        <f t="shared" ref="B42:L42" si="2">SUM(B39:B41)</f>
        <v>142586</v>
      </c>
      <c r="C42" s="26">
        <f t="shared" si="2"/>
        <v>132132</v>
      </c>
      <c r="D42" s="26">
        <f t="shared" si="2"/>
        <v>123968</v>
      </c>
      <c r="E42" s="27">
        <f t="shared" si="2"/>
        <v>131428</v>
      </c>
      <c r="F42" s="27">
        <f t="shared" si="2"/>
        <v>160060</v>
      </c>
      <c r="G42" s="27">
        <f t="shared" si="2"/>
        <v>168773</v>
      </c>
      <c r="H42" s="27">
        <f t="shared" si="2"/>
        <v>176433</v>
      </c>
      <c r="I42" s="27">
        <f t="shared" si="2"/>
        <v>194310</v>
      </c>
      <c r="J42" s="27">
        <f t="shared" si="2"/>
        <v>202736</v>
      </c>
      <c r="K42" s="27">
        <f t="shared" si="2"/>
        <v>69920</v>
      </c>
      <c r="L42" s="27">
        <f t="shared" si="2"/>
        <v>115954</v>
      </c>
      <c r="M42" s="27">
        <f>+M41+M39</f>
        <v>148049</v>
      </c>
      <c r="N42" s="27">
        <f>+N41+N39</f>
        <v>142641</v>
      </c>
      <c r="O42" s="27">
        <f>+O41+O39</f>
        <v>152500</v>
      </c>
      <c r="P42" s="27">
        <f>+P41+P39</f>
        <v>137000</v>
      </c>
      <c r="Q42" s="27">
        <f>+Q41+Q39</f>
        <v>146500</v>
      </c>
      <c r="R42" s="27">
        <f>+R39+R41</f>
        <v>141500</v>
      </c>
      <c r="S42" s="123">
        <v>144500</v>
      </c>
      <c r="T42" s="123">
        <v>148000</v>
      </c>
      <c r="U42" s="123">
        <v>128500</v>
      </c>
    </row>
    <row r="43" spans="1:21" ht="15.75">
      <c r="A43" s="5" t="s">
        <v>66</v>
      </c>
      <c r="B43" s="18"/>
      <c r="C43" s="18"/>
      <c r="D43" s="18"/>
      <c r="E43" s="18"/>
      <c r="F43" s="18"/>
      <c r="G43" s="18"/>
      <c r="H43" s="18"/>
      <c r="I43" s="19"/>
      <c r="J43" s="18"/>
      <c r="K43" s="18"/>
      <c r="L43" s="18"/>
      <c r="M43" s="87"/>
      <c r="N43" s="87"/>
      <c r="O43" s="87"/>
      <c r="P43" s="87"/>
      <c r="Q43" s="87"/>
      <c r="R43" s="87"/>
      <c r="S43" s="118"/>
      <c r="T43" s="118"/>
      <c r="U43" s="118"/>
    </row>
    <row r="44" spans="1:21">
      <c r="A44" s="7" t="s">
        <v>29</v>
      </c>
      <c r="B44" s="21">
        <v>2062</v>
      </c>
      <c r="C44" s="21">
        <v>1770</v>
      </c>
      <c r="D44" s="21">
        <v>1521</v>
      </c>
      <c r="E44" s="20">
        <v>1021</v>
      </c>
      <c r="F44" s="20">
        <v>921</v>
      </c>
      <c r="G44" s="20">
        <v>538</v>
      </c>
      <c r="H44" s="29">
        <v>581</v>
      </c>
      <c r="I44" s="22">
        <v>501</v>
      </c>
      <c r="J44" s="9">
        <v>664</v>
      </c>
      <c r="K44" s="9">
        <v>213</v>
      </c>
      <c r="L44" s="43">
        <v>379</v>
      </c>
      <c r="M44" s="87">
        <v>491</v>
      </c>
      <c r="N44" s="87">
        <v>255</v>
      </c>
      <c r="O44" s="87">
        <v>250</v>
      </c>
      <c r="P44" s="87">
        <v>190</v>
      </c>
      <c r="Q44" s="87">
        <v>50</v>
      </c>
      <c r="R44" s="21">
        <v>0</v>
      </c>
      <c r="S44" s="120">
        <v>0</v>
      </c>
      <c r="T44" s="120"/>
      <c r="U44" s="120"/>
    </row>
    <row r="45" spans="1:21">
      <c r="A45" s="7" t="s">
        <v>62</v>
      </c>
      <c r="B45" s="20">
        <v>281</v>
      </c>
      <c r="C45" s="20">
        <v>152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1"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1">
        <v>0</v>
      </c>
      <c r="Q45" s="21">
        <v>0</v>
      </c>
      <c r="R45" s="21">
        <v>0</v>
      </c>
      <c r="S45" s="120">
        <v>0</v>
      </c>
      <c r="T45" s="120"/>
      <c r="U45" s="120"/>
    </row>
    <row r="46" spans="1:21">
      <c r="A46" s="7" t="s">
        <v>30</v>
      </c>
      <c r="B46" s="20">
        <v>6142</v>
      </c>
      <c r="C46" s="20">
        <v>5408</v>
      </c>
      <c r="D46" s="20">
        <v>4389</v>
      </c>
      <c r="E46" s="20">
        <v>5143</v>
      </c>
      <c r="F46" s="20">
        <v>5896</v>
      </c>
      <c r="G46" s="20">
        <v>5258</v>
      </c>
      <c r="H46" s="20">
        <v>5652</v>
      </c>
      <c r="I46" s="22">
        <v>5103</v>
      </c>
      <c r="J46" s="9">
        <v>5919</v>
      </c>
      <c r="K46" s="9">
        <v>5347</v>
      </c>
      <c r="L46" s="43">
        <v>4710</v>
      </c>
      <c r="M46" s="87">
        <v>4528</v>
      </c>
      <c r="N46" s="87">
        <v>3830</v>
      </c>
      <c r="O46" s="87">
        <v>4500</v>
      </c>
      <c r="P46" s="87">
        <v>5000</v>
      </c>
      <c r="Q46" s="87">
        <v>4450</v>
      </c>
      <c r="R46" s="87">
        <v>4600</v>
      </c>
      <c r="S46" s="118"/>
      <c r="T46" s="118"/>
      <c r="U46" s="118"/>
    </row>
    <row r="47" spans="1:21">
      <c r="A47" s="23" t="s">
        <v>27</v>
      </c>
      <c r="B47" s="24">
        <v>5033</v>
      </c>
      <c r="C47" s="24">
        <v>4610</v>
      </c>
      <c r="D47" s="24">
        <v>3835</v>
      </c>
      <c r="E47" s="20">
        <v>4259</v>
      </c>
      <c r="F47" s="20">
        <v>3167</v>
      </c>
      <c r="G47" s="20">
        <v>2994</v>
      </c>
      <c r="H47" s="20">
        <v>3057</v>
      </c>
      <c r="I47" s="22">
        <v>3481</v>
      </c>
      <c r="J47" s="30">
        <v>3455</v>
      </c>
      <c r="K47" s="30">
        <v>2226</v>
      </c>
      <c r="L47" s="31">
        <v>1847</v>
      </c>
      <c r="M47" s="89">
        <v>1821</v>
      </c>
      <c r="N47" s="89">
        <v>1678</v>
      </c>
      <c r="O47" s="87">
        <v>1850</v>
      </c>
      <c r="P47" s="87">
        <v>1600</v>
      </c>
      <c r="Q47" s="87">
        <v>2000</v>
      </c>
      <c r="R47" s="87">
        <v>2300</v>
      </c>
      <c r="S47" s="118"/>
      <c r="T47" s="118"/>
      <c r="U47" s="118"/>
    </row>
    <row r="48" spans="1:21">
      <c r="A48" s="25" t="s">
        <v>25</v>
      </c>
      <c r="B48" s="26">
        <f t="shared" ref="B48:L48" si="3">SUM(B44:B47)</f>
        <v>13518</v>
      </c>
      <c r="C48" s="26">
        <f t="shared" si="3"/>
        <v>11940</v>
      </c>
      <c r="D48" s="26">
        <f t="shared" si="3"/>
        <v>9745</v>
      </c>
      <c r="E48" s="26">
        <f t="shared" si="3"/>
        <v>10423</v>
      </c>
      <c r="F48" s="26">
        <f t="shared" si="3"/>
        <v>9984</v>
      </c>
      <c r="G48" s="26">
        <f t="shared" si="3"/>
        <v>8790</v>
      </c>
      <c r="H48" s="26">
        <f t="shared" si="3"/>
        <v>9290</v>
      </c>
      <c r="I48" s="28">
        <f t="shared" si="3"/>
        <v>9085</v>
      </c>
      <c r="J48" s="27">
        <f t="shared" si="3"/>
        <v>10038</v>
      </c>
      <c r="K48" s="27">
        <f t="shared" si="3"/>
        <v>7786</v>
      </c>
      <c r="L48" s="27">
        <f t="shared" si="3"/>
        <v>6936</v>
      </c>
      <c r="M48" s="27">
        <f>+M47+M46+M44</f>
        <v>6840</v>
      </c>
      <c r="N48" s="27">
        <f>+N47+N46+N44</f>
        <v>5763</v>
      </c>
      <c r="O48" s="27">
        <f>+O47+O46+O44</f>
        <v>6600</v>
      </c>
      <c r="P48" s="27">
        <f>+P47+P46+P44</f>
        <v>6790</v>
      </c>
      <c r="Q48" s="27">
        <f>+Q47+Q46+Q44</f>
        <v>6500</v>
      </c>
      <c r="R48" s="27">
        <f>+R46+R47</f>
        <v>6900</v>
      </c>
      <c r="S48" s="123">
        <v>5900</v>
      </c>
      <c r="T48" s="123">
        <v>4700</v>
      </c>
      <c r="U48" s="123">
        <v>500</v>
      </c>
    </row>
    <row r="49" spans="1:21">
      <c r="A49" s="59" t="s">
        <v>58</v>
      </c>
      <c r="B49" s="60">
        <f t="shared" ref="B49:L49" si="4">+B48+B42+B37</f>
        <v>394697</v>
      </c>
      <c r="C49" s="60">
        <f t="shared" si="4"/>
        <v>390488</v>
      </c>
      <c r="D49" s="60">
        <f t="shared" si="4"/>
        <v>346071</v>
      </c>
      <c r="E49" s="60">
        <f t="shared" si="4"/>
        <v>361226</v>
      </c>
      <c r="F49" s="60">
        <f t="shared" si="4"/>
        <v>377853</v>
      </c>
      <c r="G49" s="60">
        <f t="shared" si="4"/>
        <v>407523</v>
      </c>
      <c r="H49" s="60">
        <f t="shared" si="4"/>
        <v>421106</v>
      </c>
      <c r="I49" s="60">
        <f t="shared" si="4"/>
        <v>504321</v>
      </c>
      <c r="J49" s="60">
        <f t="shared" si="4"/>
        <v>513700</v>
      </c>
      <c r="K49" s="60">
        <f t="shared" si="4"/>
        <v>245334</v>
      </c>
      <c r="L49" s="60">
        <f t="shared" si="4"/>
        <v>353576</v>
      </c>
      <c r="M49" s="93">
        <f t="shared" ref="M49:U49" si="5">+M48+M42+M37</f>
        <v>429661</v>
      </c>
      <c r="N49" s="93">
        <f t="shared" si="5"/>
        <v>409012</v>
      </c>
      <c r="O49" s="93">
        <f>+O48+O42+O37</f>
        <v>437418</v>
      </c>
      <c r="P49" s="93">
        <f>+P48+P42+P37</f>
        <v>447312</v>
      </c>
      <c r="Q49" s="93">
        <f>+Q48+Q42+Q37</f>
        <v>478226</v>
      </c>
      <c r="R49" s="93">
        <f t="shared" si="5"/>
        <v>464154</v>
      </c>
      <c r="S49" s="124">
        <f t="shared" si="5"/>
        <v>424683</v>
      </c>
      <c r="T49" s="124">
        <f t="shared" si="5"/>
        <v>433800</v>
      </c>
      <c r="U49" s="124">
        <f t="shared" si="5"/>
        <v>412600</v>
      </c>
    </row>
    <row r="50" spans="1:21" ht="15.75">
      <c r="A50" s="5" t="s">
        <v>31</v>
      </c>
      <c r="B50" s="18"/>
      <c r="C50" s="18"/>
      <c r="D50" s="18"/>
      <c r="E50" s="18"/>
      <c r="F50" s="18"/>
      <c r="G50" s="18"/>
      <c r="H50" s="18"/>
      <c r="I50" s="19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1:21">
      <c r="A51" s="14" t="s">
        <v>2</v>
      </c>
      <c r="B51" s="20">
        <f t="shared" ref="B51:L51" si="6">B8</f>
        <v>593783</v>
      </c>
      <c r="C51" s="20">
        <f t="shared" si="6"/>
        <v>671457</v>
      </c>
      <c r="D51" s="20">
        <f t="shared" si="6"/>
        <v>681865</v>
      </c>
      <c r="E51" s="20">
        <f t="shared" si="6"/>
        <v>726675</v>
      </c>
      <c r="F51" s="20">
        <f t="shared" si="6"/>
        <v>752036</v>
      </c>
      <c r="G51" s="20">
        <f t="shared" si="6"/>
        <v>773575</v>
      </c>
      <c r="H51" s="20">
        <f t="shared" si="6"/>
        <v>828222</v>
      </c>
      <c r="I51" s="20">
        <f t="shared" si="6"/>
        <v>831835</v>
      </c>
      <c r="J51" s="20">
        <f t="shared" si="6"/>
        <v>875487</v>
      </c>
      <c r="K51" s="20">
        <f t="shared" si="6"/>
        <v>846687</v>
      </c>
      <c r="L51" s="32">
        <f t="shared" si="6"/>
        <v>993434</v>
      </c>
      <c r="M51" s="32">
        <f t="shared" ref="M51:R51" si="7">M8</f>
        <v>1133343</v>
      </c>
      <c r="N51" s="32">
        <f t="shared" si="7"/>
        <v>814854</v>
      </c>
      <c r="O51" s="32">
        <f t="shared" si="7"/>
        <v>852330</v>
      </c>
      <c r="P51" s="32">
        <f t="shared" si="7"/>
        <v>845190</v>
      </c>
      <c r="Q51" s="32">
        <f t="shared" si="7"/>
        <v>838749</v>
      </c>
      <c r="R51" s="32">
        <f t="shared" si="7"/>
        <v>852940</v>
      </c>
      <c r="S51" s="32"/>
      <c r="T51" s="32"/>
      <c r="U51" s="32"/>
    </row>
    <row r="52" spans="1:21">
      <c r="A52" s="14" t="s">
        <v>29</v>
      </c>
      <c r="B52" s="20">
        <f>B44</f>
        <v>2062</v>
      </c>
      <c r="C52" s="20">
        <f t="shared" ref="C52:J52" si="8">C44</f>
        <v>1770</v>
      </c>
      <c r="D52" s="20">
        <f t="shared" si="8"/>
        <v>1521</v>
      </c>
      <c r="E52" s="20">
        <f t="shared" si="8"/>
        <v>1021</v>
      </c>
      <c r="F52" s="20">
        <f t="shared" si="8"/>
        <v>921</v>
      </c>
      <c r="G52" s="20">
        <f t="shared" si="8"/>
        <v>538</v>
      </c>
      <c r="H52" s="20">
        <f t="shared" si="8"/>
        <v>581</v>
      </c>
      <c r="I52" s="22">
        <f t="shared" si="8"/>
        <v>501</v>
      </c>
      <c r="J52" s="20">
        <f t="shared" si="8"/>
        <v>664</v>
      </c>
      <c r="K52" s="20">
        <f>K44</f>
        <v>213</v>
      </c>
      <c r="L52" s="32">
        <f>L44</f>
        <v>379</v>
      </c>
      <c r="M52" s="32">
        <f t="shared" ref="M52:R52" si="9">M44</f>
        <v>491</v>
      </c>
      <c r="N52" s="32">
        <f t="shared" si="9"/>
        <v>255</v>
      </c>
      <c r="O52" s="32">
        <f t="shared" si="9"/>
        <v>250</v>
      </c>
      <c r="P52" s="32">
        <f t="shared" si="9"/>
        <v>190</v>
      </c>
      <c r="Q52" s="32">
        <f t="shared" si="9"/>
        <v>50</v>
      </c>
      <c r="R52" s="32">
        <f t="shared" si="9"/>
        <v>0</v>
      </c>
      <c r="S52" s="32"/>
      <c r="T52" s="32"/>
      <c r="U52" s="32"/>
    </row>
    <row r="53" spans="1:21">
      <c r="A53" s="14" t="s">
        <v>4</v>
      </c>
      <c r="B53" s="20">
        <f t="shared" ref="B53:L53" si="10">B9</f>
        <v>709524</v>
      </c>
      <c r="C53" s="20">
        <f t="shared" si="10"/>
        <v>733649</v>
      </c>
      <c r="D53" s="20">
        <f t="shared" si="10"/>
        <v>751246</v>
      </c>
      <c r="E53" s="20">
        <f t="shared" si="10"/>
        <v>717445</v>
      </c>
      <c r="F53" s="20">
        <f t="shared" si="10"/>
        <v>759444</v>
      </c>
      <c r="G53" s="20">
        <f t="shared" si="10"/>
        <v>847392</v>
      </c>
      <c r="H53" s="20">
        <f t="shared" si="10"/>
        <v>905057</v>
      </c>
      <c r="I53" s="20">
        <f t="shared" si="10"/>
        <v>983411</v>
      </c>
      <c r="J53" s="20">
        <f t="shared" si="10"/>
        <v>901898</v>
      </c>
      <c r="K53" s="20">
        <f t="shared" si="10"/>
        <v>828547</v>
      </c>
      <c r="L53" s="32">
        <f t="shared" si="10"/>
        <v>941304</v>
      </c>
      <c r="M53" s="32">
        <f t="shared" ref="M53:R53" si="11">M9</f>
        <v>1005259</v>
      </c>
      <c r="N53" s="32">
        <f t="shared" si="11"/>
        <v>1043732</v>
      </c>
      <c r="O53" s="32">
        <f t="shared" si="11"/>
        <v>1112727</v>
      </c>
      <c r="P53" s="32">
        <f t="shared" si="11"/>
        <v>1117778</v>
      </c>
      <c r="Q53" s="32">
        <f t="shared" si="11"/>
        <v>1153283</v>
      </c>
      <c r="R53" s="32">
        <f t="shared" si="11"/>
        <v>1190935</v>
      </c>
      <c r="S53" s="32"/>
      <c r="T53" s="32"/>
      <c r="U53" s="32"/>
    </row>
    <row r="54" spans="1:21">
      <c r="A54" s="14" t="s">
        <v>49</v>
      </c>
      <c r="B54" s="20">
        <f>+B45+B39+B33+B10</f>
        <v>1143709</v>
      </c>
      <c r="C54" s="20">
        <f t="shared" ref="C54:L54" si="12">+C45+C39+C33+C10</f>
        <v>1201536</v>
      </c>
      <c r="D54" s="20">
        <f t="shared" si="12"/>
        <v>1173530</v>
      </c>
      <c r="E54" s="20">
        <f t="shared" si="12"/>
        <v>1196870</v>
      </c>
      <c r="F54" s="20">
        <f t="shared" si="12"/>
        <v>1227523</v>
      </c>
      <c r="G54" s="20">
        <f t="shared" si="12"/>
        <v>1199159</v>
      </c>
      <c r="H54" s="20">
        <f t="shared" si="12"/>
        <v>1163023</v>
      </c>
      <c r="I54" s="20">
        <f t="shared" si="12"/>
        <v>1255509</v>
      </c>
      <c r="J54" s="20">
        <f t="shared" si="12"/>
        <v>1238415</v>
      </c>
      <c r="K54" s="20">
        <f t="shared" si="12"/>
        <v>898198</v>
      </c>
      <c r="L54" s="20">
        <f t="shared" si="12"/>
        <v>1186687</v>
      </c>
      <c r="M54" s="20">
        <f t="shared" ref="M54:R54" si="13">+M45+M39+M33+M10</f>
        <v>1250377</v>
      </c>
      <c r="N54" s="20">
        <f t="shared" si="13"/>
        <v>1203226</v>
      </c>
      <c r="O54" s="20">
        <f t="shared" si="13"/>
        <v>1262845</v>
      </c>
      <c r="P54" s="20">
        <f t="shared" si="13"/>
        <v>1279173</v>
      </c>
      <c r="Q54" s="20">
        <f t="shared" si="13"/>
        <v>1273301</v>
      </c>
      <c r="R54" s="20">
        <f t="shared" si="13"/>
        <v>1339675</v>
      </c>
      <c r="S54" s="20"/>
      <c r="T54" s="20"/>
      <c r="U54" s="20"/>
    </row>
    <row r="55" spans="1:21">
      <c r="A55" s="14" t="s">
        <v>30</v>
      </c>
      <c r="B55" s="20">
        <f>B46</f>
        <v>6142</v>
      </c>
      <c r="C55" s="20">
        <f t="shared" ref="C55:J55" si="14">C46</f>
        <v>5408</v>
      </c>
      <c r="D55" s="20">
        <f t="shared" si="14"/>
        <v>4389</v>
      </c>
      <c r="E55" s="20">
        <f t="shared" si="14"/>
        <v>5143</v>
      </c>
      <c r="F55" s="20">
        <f t="shared" si="14"/>
        <v>5896</v>
      </c>
      <c r="G55" s="20">
        <f t="shared" si="14"/>
        <v>5258</v>
      </c>
      <c r="H55" s="20">
        <f t="shared" si="14"/>
        <v>5652</v>
      </c>
      <c r="I55" s="22">
        <f t="shared" si="14"/>
        <v>5103</v>
      </c>
      <c r="J55" s="20">
        <f t="shared" si="14"/>
        <v>5919</v>
      </c>
      <c r="K55" s="20">
        <f>K46</f>
        <v>5347</v>
      </c>
      <c r="L55" s="32">
        <f>L46</f>
        <v>4710</v>
      </c>
      <c r="M55" s="32">
        <f t="shared" ref="M55:R55" si="15">M46</f>
        <v>4528</v>
      </c>
      <c r="N55" s="32">
        <f t="shared" si="15"/>
        <v>3830</v>
      </c>
      <c r="O55" s="32">
        <f t="shared" si="15"/>
        <v>4500</v>
      </c>
      <c r="P55" s="32">
        <f t="shared" si="15"/>
        <v>5000</v>
      </c>
      <c r="Q55" s="32">
        <f t="shared" si="15"/>
        <v>4450</v>
      </c>
      <c r="R55" s="32">
        <f t="shared" si="15"/>
        <v>4600</v>
      </c>
      <c r="S55" s="32"/>
      <c r="T55" s="32"/>
      <c r="U55" s="32"/>
    </row>
    <row r="56" spans="1:21">
      <c r="A56" s="14" t="s">
        <v>5</v>
      </c>
      <c r="B56" s="20">
        <f>+B11</f>
        <v>577386</v>
      </c>
      <c r="C56" s="20">
        <f>+C11</f>
        <v>671098</v>
      </c>
      <c r="D56" s="20">
        <f>+D11</f>
        <v>690771</v>
      </c>
      <c r="E56" s="20">
        <f>+E34+E11</f>
        <v>700336</v>
      </c>
      <c r="F56" s="20">
        <f t="shared" ref="F56:L56" si="16">+F34+F11</f>
        <v>750178</v>
      </c>
      <c r="G56" s="20">
        <f t="shared" si="16"/>
        <v>826713</v>
      </c>
      <c r="H56" s="20">
        <f t="shared" si="16"/>
        <v>818261</v>
      </c>
      <c r="I56" s="20">
        <f t="shared" si="16"/>
        <v>803170</v>
      </c>
      <c r="J56" s="20">
        <f t="shared" si="16"/>
        <v>789642</v>
      </c>
      <c r="K56" s="20">
        <f t="shared" si="16"/>
        <v>745802</v>
      </c>
      <c r="L56" s="20">
        <f t="shared" si="16"/>
        <v>741803</v>
      </c>
      <c r="M56" s="20">
        <f t="shared" ref="M56:R56" si="17">+M34+M11</f>
        <v>729946</v>
      </c>
      <c r="N56" s="20">
        <f t="shared" si="17"/>
        <v>694004</v>
      </c>
      <c r="O56" s="20">
        <f t="shared" si="17"/>
        <v>616364</v>
      </c>
      <c r="P56" s="20">
        <f t="shared" si="17"/>
        <v>655258</v>
      </c>
      <c r="Q56" s="20">
        <f t="shared" si="17"/>
        <v>752847</v>
      </c>
      <c r="R56" s="20">
        <f t="shared" si="17"/>
        <v>676513</v>
      </c>
      <c r="S56" s="20"/>
      <c r="T56" s="20"/>
      <c r="U56" s="20"/>
    </row>
    <row r="57" spans="1:21">
      <c r="A57" s="14" t="s">
        <v>26</v>
      </c>
      <c r="B57" s="20">
        <f t="shared" ref="B57:L57" si="18">B40</f>
        <v>13495</v>
      </c>
      <c r="C57" s="20">
        <f t="shared" si="18"/>
        <v>13409</v>
      </c>
      <c r="D57" s="20">
        <f t="shared" si="18"/>
        <v>13779</v>
      </c>
      <c r="E57" s="20">
        <f t="shared" si="18"/>
        <v>13103</v>
      </c>
      <c r="F57" s="20">
        <f t="shared" si="18"/>
        <v>14315</v>
      </c>
      <c r="G57" s="20">
        <f t="shared" si="18"/>
        <v>16267</v>
      </c>
      <c r="H57" s="20">
        <f t="shared" si="18"/>
        <v>17507</v>
      </c>
      <c r="I57" s="22">
        <f t="shared" si="18"/>
        <v>20341</v>
      </c>
      <c r="J57" s="20">
        <f t="shared" si="18"/>
        <v>22403</v>
      </c>
      <c r="K57" s="20">
        <f t="shared" si="18"/>
        <v>5775</v>
      </c>
      <c r="L57" s="32">
        <f t="shared" si="18"/>
        <v>7762</v>
      </c>
      <c r="M57" s="32">
        <f t="shared" ref="M57:R57" si="19">M40</f>
        <v>0</v>
      </c>
      <c r="N57" s="32">
        <f t="shared" si="19"/>
        <v>0</v>
      </c>
      <c r="O57" s="32">
        <f t="shared" si="19"/>
        <v>0</v>
      </c>
      <c r="P57" s="32">
        <f t="shared" si="19"/>
        <v>0</v>
      </c>
      <c r="Q57" s="32">
        <f t="shared" si="19"/>
        <v>0</v>
      </c>
      <c r="R57" s="32">
        <f t="shared" si="19"/>
        <v>0</v>
      </c>
      <c r="S57" s="32"/>
      <c r="T57" s="32"/>
      <c r="U57" s="32"/>
    </row>
    <row r="58" spans="1:21">
      <c r="A58" s="14" t="s">
        <v>27</v>
      </c>
      <c r="B58" s="20">
        <f t="shared" ref="B58:L58" si="20">+B41+B47</f>
        <v>41289</v>
      </c>
      <c r="C58" s="20">
        <f t="shared" si="20"/>
        <v>37804</v>
      </c>
      <c r="D58" s="20">
        <f t="shared" si="20"/>
        <v>36065</v>
      </c>
      <c r="E58" s="20">
        <f t="shared" si="20"/>
        <v>38077</v>
      </c>
      <c r="F58" s="20">
        <f t="shared" si="20"/>
        <v>45700</v>
      </c>
      <c r="G58" s="20">
        <f t="shared" si="20"/>
        <v>49469</v>
      </c>
      <c r="H58" s="20">
        <f t="shared" si="20"/>
        <v>57480</v>
      </c>
      <c r="I58" s="22">
        <f t="shared" si="20"/>
        <v>65580</v>
      </c>
      <c r="J58" s="20">
        <f t="shared" si="20"/>
        <v>63976</v>
      </c>
      <c r="K58" s="20">
        <f t="shared" si="20"/>
        <v>17191</v>
      </c>
      <c r="L58" s="32">
        <f t="shared" si="20"/>
        <v>31738</v>
      </c>
      <c r="M58" s="32">
        <f t="shared" ref="M58:R58" si="21">+M41+M47</f>
        <v>50096</v>
      </c>
      <c r="N58" s="32">
        <f t="shared" si="21"/>
        <v>48451</v>
      </c>
      <c r="O58" s="32">
        <f t="shared" si="21"/>
        <v>47850</v>
      </c>
      <c r="P58" s="32">
        <f t="shared" si="21"/>
        <v>43600</v>
      </c>
      <c r="Q58" s="32">
        <f t="shared" si="21"/>
        <v>45500</v>
      </c>
      <c r="R58" s="32">
        <f t="shared" si="21"/>
        <v>45800</v>
      </c>
      <c r="S58" s="32"/>
      <c r="T58" s="32"/>
      <c r="U58" s="32"/>
    </row>
    <row r="59" spans="1:21">
      <c r="A59" s="14" t="s">
        <v>28</v>
      </c>
      <c r="B59" s="20">
        <f>+B35</f>
        <v>1419</v>
      </c>
      <c r="C59" s="20">
        <f t="shared" ref="C59:L59" si="22">+C35</f>
        <v>1345</v>
      </c>
      <c r="D59" s="20">
        <f t="shared" si="22"/>
        <v>1161</v>
      </c>
      <c r="E59" s="20">
        <f t="shared" si="22"/>
        <v>1119</v>
      </c>
      <c r="F59" s="20">
        <f t="shared" si="22"/>
        <v>961</v>
      </c>
      <c r="G59" s="20">
        <f t="shared" si="22"/>
        <v>1105</v>
      </c>
      <c r="H59" s="20">
        <f t="shared" si="22"/>
        <v>1542</v>
      </c>
      <c r="I59" s="20">
        <f t="shared" si="22"/>
        <v>1631</v>
      </c>
      <c r="J59" s="20">
        <f t="shared" si="22"/>
        <v>1265</v>
      </c>
      <c r="K59" s="20">
        <f t="shared" si="22"/>
        <v>1084</v>
      </c>
      <c r="L59" s="20">
        <f t="shared" si="22"/>
        <v>1273</v>
      </c>
      <c r="M59" s="20">
        <f t="shared" ref="M59:R59" si="23">+M35</f>
        <v>1427</v>
      </c>
      <c r="N59" s="20">
        <f t="shared" si="23"/>
        <v>1005</v>
      </c>
      <c r="O59" s="20">
        <f t="shared" si="23"/>
        <v>936</v>
      </c>
      <c r="P59" s="20">
        <f t="shared" si="23"/>
        <v>956</v>
      </c>
      <c r="Q59" s="20">
        <f t="shared" si="23"/>
        <v>947</v>
      </c>
      <c r="R59" s="20">
        <f t="shared" si="23"/>
        <v>774</v>
      </c>
      <c r="S59" s="20"/>
      <c r="T59" s="20"/>
      <c r="U59" s="20"/>
    </row>
    <row r="60" spans="1:21">
      <c r="A60" s="14" t="s">
        <v>6</v>
      </c>
      <c r="B60" s="20">
        <f t="shared" ref="B60:L60" si="24">B12</f>
        <v>992948</v>
      </c>
      <c r="C60" s="20">
        <f t="shared" si="24"/>
        <v>928952</v>
      </c>
      <c r="D60" s="20">
        <f t="shared" si="24"/>
        <v>868752</v>
      </c>
      <c r="E60" s="20">
        <f t="shared" si="24"/>
        <v>848030</v>
      </c>
      <c r="F60" s="20">
        <f t="shared" si="24"/>
        <v>787782</v>
      </c>
      <c r="G60" s="20">
        <f t="shared" si="24"/>
        <v>778360</v>
      </c>
      <c r="H60" s="20">
        <f t="shared" si="24"/>
        <v>746585</v>
      </c>
      <c r="I60" s="20">
        <f t="shared" si="24"/>
        <v>753635</v>
      </c>
      <c r="J60" s="20">
        <f t="shared" si="24"/>
        <v>614491</v>
      </c>
      <c r="K60" s="20">
        <f t="shared" si="24"/>
        <v>511021</v>
      </c>
      <c r="L60" s="32">
        <f t="shared" si="24"/>
        <v>516070</v>
      </c>
      <c r="M60" s="32">
        <f t="shared" ref="M60:R60" si="25">M12</f>
        <v>442040</v>
      </c>
      <c r="N60" s="32">
        <f t="shared" si="25"/>
        <v>387525</v>
      </c>
      <c r="O60" s="32">
        <f t="shared" si="25"/>
        <v>360561</v>
      </c>
      <c r="P60" s="32">
        <f t="shared" si="25"/>
        <v>365410</v>
      </c>
      <c r="Q60" s="32">
        <f t="shared" si="25"/>
        <v>258936</v>
      </c>
      <c r="R60" s="32">
        <f t="shared" si="25"/>
        <v>258292</v>
      </c>
      <c r="S60" s="32"/>
      <c r="T60" s="32"/>
      <c r="U60" s="32"/>
    </row>
    <row r="61" spans="1:21">
      <c r="A61" s="14" t="s">
        <v>7</v>
      </c>
      <c r="B61" s="20">
        <f t="shared" ref="B61:L61" si="26">B13</f>
        <v>32423</v>
      </c>
      <c r="C61" s="20">
        <f t="shared" si="26"/>
        <v>33340</v>
      </c>
      <c r="D61" s="20">
        <f t="shared" si="26"/>
        <v>35705</v>
      </c>
      <c r="E61" s="20">
        <f t="shared" si="26"/>
        <v>68326</v>
      </c>
      <c r="F61" s="20">
        <f t="shared" si="26"/>
        <v>74044</v>
      </c>
      <c r="G61" s="20">
        <f t="shared" si="26"/>
        <v>76902</v>
      </c>
      <c r="H61" s="20">
        <f t="shared" si="26"/>
        <v>66119</v>
      </c>
      <c r="I61" s="20">
        <f t="shared" si="26"/>
        <v>84144</v>
      </c>
      <c r="J61" s="20">
        <f t="shared" si="26"/>
        <v>80576</v>
      </c>
      <c r="K61" s="20">
        <f t="shared" si="26"/>
        <v>65223</v>
      </c>
      <c r="L61" s="32">
        <f t="shared" si="26"/>
        <v>89144</v>
      </c>
      <c r="M61" s="32">
        <f t="shared" ref="M61:R61" si="27">M13</f>
        <v>125005</v>
      </c>
      <c r="N61" s="32">
        <f t="shared" si="27"/>
        <v>149767</v>
      </c>
      <c r="O61" s="32">
        <f t="shared" si="27"/>
        <v>165587</v>
      </c>
      <c r="P61" s="32">
        <f t="shared" si="27"/>
        <v>202905</v>
      </c>
      <c r="Q61" s="32">
        <f t="shared" si="27"/>
        <v>233664</v>
      </c>
      <c r="R61" s="32">
        <f t="shared" si="27"/>
        <v>235509</v>
      </c>
      <c r="S61" s="32"/>
      <c r="T61" s="32"/>
      <c r="U61" s="32"/>
    </row>
    <row r="62" spans="1:21">
      <c r="A62" s="33" t="s">
        <v>8</v>
      </c>
      <c r="B62" s="24">
        <f>+B36+B14</f>
        <v>1412435</v>
      </c>
      <c r="C62" s="24">
        <f t="shared" ref="C62:L62" si="28">+C36+C14</f>
        <v>1391909</v>
      </c>
      <c r="D62" s="24">
        <f t="shared" si="28"/>
        <v>1210525</v>
      </c>
      <c r="E62" s="24">
        <f t="shared" si="28"/>
        <v>1190484</v>
      </c>
      <c r="F62" s="24">
        <f t="shared" si="28"/>
        <v>1151154</v>
      </c>
      <c r="G62" s="24">
        <f t="shared" si="28"/>
        <v>1182972</v>
      </c>
      <c r="H62" s="24">
        <f t="shared" si="28"/>
        <v>1209585</v>
      </c>
      <c r="I62" s="24">
        <f t="shared" si="28"/>
        <v>1408600</v>
      </c>
      <c r="J62" s="24">
        <f t="shared" si="28"/>
        <v>1450994</v>
      </c>
      <c r="K62" s="24">
        <f t="shared" si="28"/>
        <v>1284769</v>
      </c>
      <c r="L62" s="24">
        <f t="shared" si="28"/>
        <v>1391681</v>
      </c>
      <c r="M62" s="24">
        <f t="shared" ref="M62:R62" si="29">+M36+M14</f>
        <v>1559067</v>
      </c>
      <c r="N62" s="24">
        <f t="shared" si="29"/>
        <v>1450822</v>
      </c>
      <c r="O62" s="24">
        <f t="shared" si="29"/>
        <v>1453372</v>
      </c>
      <c r="P62" s="24">
        <f t="shared" si="29"/>
        <v>1535878</v>
      </c>
      <c r="Q62" s="24">
        <f t="shared" si="29"/>
        <v>1624637</v>
      </c>
      <c r="R62" s="24">
        <f t="shared" si="29"/>
        <v>1605924</v>
      </c>
      <c r="S62" s="24"/>
      <c r="T62" s="24"/>
      <c r="U62" s="24"/>
    </row>
    <row r="63" spans="1:21">
      <c r="A63" s="25" t="s">
        <v>25</v>
      </c>
      <c r="B63" s="26">
        <f t="shared" ref="B63:K63" si="30">SUM(B51:B62)</f>
        <v>5526615</v>
      </c>
      <c r="C63" s="26">
        <f t="shared" si="30"/>
        <v>5691677</v>
      </c>
      <c r="D63" s="26">
        <f t="shared" si="30"/>
        <v>5469309</v>
      </c>
      <c r="E63" s="26">
        <f t="shared" si="30"/>
        <v>5506629</v>
      </c>
      <c r="F63" s="26">
        <f t="shared" si="30"/>
        <v>5569954</v>
      </c>
      <c r="G63" s="26">
        <f t="shared" si="30"/>
        <v>5757710</v>
      </c>
      <c r="H63" s="26">
        <f t="shared" si="30"/>
        <v>5819614</v>
      </c>
      <c r="I63" s="34">
        <f t="shared" si="30"/>
        <v>6213460</v>
      </c>
      <c r="J63" s="26">
        <f t="shared" si="30"/>
        <v>6045730</v>
      </c>
      <c r="K63" s="26">
        <f t="shared" si="30"/>
        <v>5209857</v>
      </c>
      <c r="L63" s="26">
        <f>SUM(L51:L62)</f>
        <v>5905985</v>
      </c>
      <c r="M63" s="94">
        <f t="shared" ref="M63:R63" si="31">+M49+M31</f>
        <v>6301579</v>
      </c>
      <c r="N63" s="94">
        <f t="shared" si="31"/>
        <v>5797471</v>
      </c>
      <c r="O63" s="94">
        <f t="shared" si="31"/>
        <v>5877322</v>
      </c>
      <c r="P63" s="94">
        <f t="shared" si="31"/>
        <v>6051338</v>
      </c>
      <c r="Q63" s="94">
        <f t="shared" si="31"/>
        <v>6186364</v>
      </c>
      <c r="R63" s="94">
        <f t="shared" si="31"/>
        <v>6210962</v>
      </c>
      <c r="S63" s="125">
        <f>+S49+S31</f>
        <v>6070267</v>
      </c>
      <c r="T63" s="125">
        <f>+T49+T31</f>
        <v>5554209</v>
      </c>
      <c r="U63" s="125">
        <f>+U49+U31</f>
        <v>5076349</v>
      </c>
    </row>
    <row r="64" spans="1:21">
      <c r="A64" s="121"/>
      <c r="B64" s="121"/>
      <c r="C64" s="121"/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35"/>
      <c r="Q64" s="35"/>
      <c r="R64" s="35"/>
      <c r="U64" s="35" t="s">
        <v>77</v>
      </c>
    </row>
    <row r="65" spans="1:21">
      <c r="A65" s="4" t="s">
        <v>56</v>
      </c>
    </row>
    <row r="66" spans="1:21">
      <c r="A66" s="85" t="s">
        <v>75</v>
      </c>
      <c r="B66" s="63">
        <v>238593</v>
      </c>
      <c r="C66" s="63">
        <v>207299</v>
      </c>
      <c r="D66" s="63">
        <v>178190</v>
      </c>
      <c r="E66" s="63">
        <v>187469</v>
      </c>
      <c r="F66" s="63">
        <v>174095</v>
      </c>
      <c r="G66" s="63">
        <v>193037</v>
      </c>
      <c r="H66" s="63">
        <v>202431</v>
      </c>
      <c r="I66" s="63">
        <v>251594</v>
      </c>
      <c r="J66" s="63">
        <v>246266</v>
      </c>
      <c r="K66" s="63">
        <v>167628</v>
      </c>
      <c r="L66" s="63">
        <v>230686</v>
      </c>
      <c r="M66" s="63">
        <f t="shared" ref="M66:R66" si="32">+M37</f>
        <v>274772</v>
      </c>
      <c r="N66" s="63">
        <f t="shared" si="32"/>
        <v>260608</v>
      </c>
      <c r="O66" s="63">
        <f t="shared" si="32"/>
        <v>278318</v>
      </c>
      <c r="P66" s="63">
        <f t="shared" si="32"/>
        <v>303522</v>
      </c>
      <c r="Q66" s="63">
        <f t="shared" si="32"/>
        <v>325226</v>
      </c>
      <c r="R66" s="63">
        <f t="shared" si="32"/>
        <v>315754</v>
      </c>
      <c r="S66" s="126">
        <f>+S37</f>
        <v>274283</v>
      </c>
      <c r="T66" s="126">
        <f t="shared" ref="T66:U66" si="33">+T37</f>
        <v>281100</v>
      </c>
      <c r="U66" s="126">
        <f t="shared" si="33"/>
        <v>283600</v>
      </c>
    </row>
    <row r="67" spans="1:21">
      <c r="A67" s="85" t="s">
        <v>76</v>
      </c>
      <c r="B67" s="64">
        <v>142586</v>
      </c>
      <c r="C67" s="64">
        <v>171249</v>
      </c>
      <c r="D67" s="64">
        <v>158136</v>
      </c>
      <c r="E67" s="64">
        <v>163334</v>
      </c>
      <c r="F67" s="64">
        <v>193774</v>
      </c>
      <c r="G67" s="64">
        <v>205696</v>
      </c>
      <c r="H67" s="64">
        <v>209385</v>
      </c>
      <c r="I67" s="64">
        <v>243642</v>
      </c>
      <c r="J67" s="64">
        <v>257396</v>
      </c>
      <c r="K67" s="64">
        <v>69920</v>
      </c>
      <c r="L67" s="64">
        <v>115954</v>
      </c>
      <c r="M67" s="78">
        <f t="shared" ref="M67:R67" si="34">M42</f>
        <v>148049</v>
      </c>
      <c r="N67" s="78">
        <f t="shared" si="34"/>
        <v>142641</v>
      </c>
      <c r="O67" s="78">
        <f t="shared" si="34"/>
        <v>152500</v>
      </c>
      <c r="P67" s="78">
        <f t="shared" si="34"/>
        <v>137000</v>
      </c>
      <c r="Q67" s="78">
        <f t="shared" si="34"/>
        <v>146500</v>
      </c>
      <c r="R67" s="78">
        <f t="shared" si="34"/>
        <v>141500</v>
      </c>
      <c r="S67" s="127">
        <f>S42</f>
        <v>144500</v>
      </c>
      <c r="T67" s="127">
        <f t="shared" ref="T67:U67" si="35">T42</f>
        <v>148000</v>
      </c>
      <c r="U67" s="127">
        <f t="shared" si="35"/>
        <v>128500</v>
      </c>
    </row>
    <row r="68" spans="1:21">
      <c r="A68" s="85" t="s">
        <v>60</v>
      </c>
      <c r="B68" s="63">
        <v>13518</v>
      </c>
      <c r="C68" s="63">
        <v>11940</v>
      </c>
      <c r="D68" s="63">
        <v>9745</v>
      </c>
      <c r="E68" s="63">
        <v>10423</v>
      </c>
      <c r="F68" s="63">
        <v>9984</v>
      </c>
      <c r="G68" s="63">
        <v>8790</v>
      </c>
      <c r="H68" s="63">
        <v>9290</v>
      </c>
      <c r="I68" s="63">
        <v>9085</v>
      </c>
      <c r="J68" s="63">
        <v>10038</v>
      </c>
      <c r="K68" s="63">
        <v>7786</v>
      </c>
      <c r="L68" s="63">
        <v>6936</v>
      </c>
      <c r="M68" s="79">
        <f t="shared" ref="M68:R68" si="36">M48</f>
        <v>6840</v>
      </c>
      <c r="N68" s="79">
        <f t="shared" si="36"/>
        <v>5763</v>
      </c>
      <c r="O68" s="79">
        <f t="shared" si="36"/>
        <v>6600</v>
      </c>
      <c r="P68" s="79">
        <f t="shared" si="36"/>
        <v>6790</v>
      </c>
      <c r="Q68" s="79">
        <f t="shared" si="36"/>
        <v>6500</v>
      </c>
      <c r="R68" s="79">
        <f t="shared" si="36"/>
        <v>6900</v>
      </c>
      <c r="S68" s="126">
        <f>S48</f>
        <v>5900</v>
      </c>
      <c r="T68" s="126">
        <f t="shared" ref="T68:U68" si="37">T48</f>
        <v>4700</v>
      </c>
      <c r="U68" s="126">
        <f t="shared" si="37"/>
        <v>500</v>
      </c>
    </row>
    <row r="69" spans="1:21">
      <c r="A69" s="85" t="s">
        <v>59</v>
      </c>
      <c r="B69" s="82">
        <f>SUM(B66:B68)</f>
        <v>394697</v>
      </c>
      <c r="C69" s="82">
        <f t="shared" ref="C69:Q69" si="38">SUM(C66:C68)</f>
        <v>390488</v>
      </c>
      <c r="D69" s="82">
        <f t="shared" si="38"/>
        <v>346071</v>
      </c>
      <c r="E69" s="82">
        <f t="shared" si="38"/>
        <v>361226</v>
      </c>
      <c r="F69" s="82">
        <f t="shared" si="38"/>
        <v>377853</v>
      </c>
      <c r="G69" s="82">
        <f t="shared" si="38"/>
        <v>407523</v>
      </c>
      <c r="H69" s="82">
        <f t="shared" si="38"/>
        <v>421106</v>
      </c>
      <c r="I69" s="82">
        <f t="shared" si="38"/>
        <v>504321</v>
      </c>
      <c r="J69" s="82">
        <f t="shared" si="38"/>
        <v>513700</v>
      </c>
      <c r="K69" s="82">
        <f t="shared" si="38"/>
        <v>245334</v>
      </c>
      <c r="L69" s="82">
        <f t="shared" si="38"/>
        <v>353576</v>
      </c>
      <c r="M69" s="82">
        <f t="shared" si="38"/>
        <v>429661</v>
      </c>
      <c r="N69" s="82">
        <f t="shared" si="38"/>
        <v>409012</v>
      </c>
      <c r="O69" s="82">
        <f t="shared" si="38"/>
        <v>437418</v>
      </c>
      <c r="P69" s="82">
        <f t="shared" si="38"/>
        <v>447312</v>
      </c>
      <c r="Q69" s="82">
        <f t="shared" si="38"/>
        <v>478226</v>
      </c>
      <c r="R69" s="82">
        <f>SUM(R66:R68)</f>
        <v>464154</v>
      </c>
      <c r="S69" s="128">
        <f>SUM(S66:S68)</f>
        <v>424683</v>
      </c>
      <c r="T69" s="128">
        <f t="shared" ref="T69:U69" si="39">SUM(T66:T68)</f>
        <v>433800</v>
      </c>
      <c r="U69" s="128">
        <f t="shared" si="39"/>
        <v>412600</v>
      </c>
    </row>
    <row r="70" spans="1:21">
      <c r="A70" s="102"/>
      <c r="B70" s="103"/>
      <c r="C70" s="103"/>
      <c r="D70" s="103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4"/>
      <c r="U70" s="104"/>
    </row>
    <row r="71" spans="1:21" ht="15.75">
      <c r="A71" s="1" t="s">
        <v>57</v>
      </c>
    </row>
    <row r="72" spans="1:21">
      <c r="A72" s="44"/>
      <c r="B72" s="45">
        <v>2000</v>
      </c>
      <c r="C72" s="45">
        <v>2001</v>
      </c>
      <c r="D72" s="45">
        <v>2002</v>
      </c>
      <c r="E72" s="45">
        <v>2003</v>
      </c>
      <c r="F72" s="45">
        <v>2004</v>
      </c>
      <c r="G72" s="45">
        <v>2005</v>
      </c>
      <c r="H72" s="45">
        <v>2006</v>
      </c>
      <c r="I72" s="45">
        <v>2007</v>
      </c>
      <c r="J72" s="46">
        <v>2008</v>
      </c>
      <c r="K72" s="46">
        <v>2009</v>
      </c>
      <c r="L72" s="46">
        <v>2010</v>
      </c>
      <c r="M72" s="46">
        <v>2011</v>
      </c>
      <c r="N72" s="46">
        <v>2012</v>
      </c>
      <c r="O72" s="46">
        <v>2013</v>
      </c>
      <c r="P72" s="46">
        <v>2014</v>
      </c>
      <c r="Q72" s="46">
        <v>2015</v>
      </c>
      <c r="R72" s="46">
        <v>2016</v>
      </c>
      <c r="S72" s="46">
        <v>2017</v>
      </c>
      <c r="T72" s="46">
        <v>2018</v>
      </c>
      <c r="U72" s="46">
        <v>2019</v>
      </c>
    </row>
    <row r="73" spans="1:21">
      <c r="A73" s="66" t="s">
        <v>51</v>
      </c>
      <c r="B73" s="68">
        <v>3455101</v>
      </c>
      <c r="C73" s="68">
        <v>3639904</v>
      </c>
      <c r="D73" s="68">
        <v>3623305</v>
      </c>
      <c r="E73" s="68">
        <v>3665759</v>
      </c>
      <c r="F73" s="68">
        <v>3666524</v>
      </c>
      <c r="G73" s="68">
        <v>3795361</v>
      </c>
      <c r="H73" s="68">
        <v>3893002</v>
      </c>
      <c r="I73" s="68">
        <v>4303754</v>
      </c>
      <c r="J73" s="68">
        <v>4131660</v>
      </c>
      <c r="K73" s="68">
        <v>3425626</v>
      </c>
      <c r="L73" s="68">
        <v>4238759</v>
      </c>
      <c r="M73" s="68">
        <v>4518973</v>
      </c>
      <c r="N73" s="68">
        <v>4131279</v>
      </c>
      <c r="O73" s="68">
        <v>4197516</v>
      </c>
      <c r="P73" s="68">
        <v>4303127</v>
      </c>
      <c r="Q73" s="68">
        <v>4406206</v>
      </c>
      <c r="R73" s="68">
        <v>4411152</v>
      </c>
      <c r="S73" s="68">
        <v>4378108</v>
      </c>
      <c r="T73" s="68">
        <v>3992724</v>
      </c>
      <c r="U73" s="68">
        <v>3487321</v>
      </c>
    </row>
    <row r="74" spans="1:21">
      <c r="A74" s="66" t="s">
        <v>52</v>
      </c>
      <c r="B74" s="68">
        <v>258638</v>
      </c>
      <c r="C74" s="68">
        <v>268176</v>
      </c>
      <c r="D74" s="68">
        <v>240969</v>
      </c>
      <c r="E74" s="68">
        <v>240397</v>
      </c>
      <c r="F74" s="68">
        <v>250080</v>
      </c>
      <c r="G74" s="68">
        <v>278311</v>
      </c>
      <c r="H74" s="68">
        <v>282488</v>
      </c>
      <c r="I74" s="68">
        <v>353244</v>
      </c>
      <c r="J74" s="68">
        <v>361206</v>
      </c>
      <c r="K74" s="68">
        <v>152122</v>
      </c>
      <c r="L74" s="68">
        <v>237061</v>
      </c>
      <c r="M74" s="70">
        <v>197078</v>
      </c>
      <c r="N74" s="70">
        <v>189548</v>
      </c>
      <c r="O74" s="70">
        <v>207244</v>
      </c>
      <c r="P74" s="70">
        <v>226277</v>
      </c>
      <c r="Q74" s="80">
        <v>244015</v>
      </c>
      <c r="R74" s="80">
        <v>239901</v>
      </c>
      <c r="S74" s="90" t="s">
        <v>63</v>
      </c>
      <c r="T74" s="90" t="s">
        <v>63</v>
      </c>
      <c r="U74" s="90" t="s">
        <v>63</v>
      </c>
    </row>
    <row r="75" spans="1:21">
      <c r="A75" s="66" t="s">
        <v>53</v>
      </c>
      <c r="B75" s="68">
        <v>9044</v>
      </c>
      <c r="C75" s="68">
        <v>7757</v>
      </c>
      <c r="D75" s="68">
        <v>7272</v>
      </c>
      <c r="E75" s="68">
        <v>6910</v>
      </c>
      <c r="F75" s="68">
        <v>7446</v>
      </c>
      <c r="G75" s="68">
        <v>6926</v>
      </c>
      <c r="H75" s="68">
        <v>7233</v>
      </c>
      <c r="I75" s="68">
        <v>7319</v>
      </c>
      <c r="J75" s="68">
        <v>7941</v>
      </c>
      <c r="K75" s="68">
        <v>5972</v>
      </c>
      <c r="L75" s="68">
        <v>5086</v>
      </c>
      <c r="M75" s="95">
        <v>0</v>
      </c>
      <c r="N75" s="95">
        <v>0</v>
      </c>
      <c r="O75" s="95">
        <v>0</v>
      </c>
      <c r="P75" s="95">
        <v>0</v>
      </c>
      <c r="Q75" s="90">
        <v>0</v>
      </c>
      <c r="R75" s="90">
        <v>0</v>
      </c>
      <c r="S75" s="90">
        <v>0</v>
      </c>
      <c r="T75" s="90">
        <v>0</v>
      </c>
      <c r="U75" s="90"/>
    </row>
    <row r="76" spans="1:21" s="4" customFormat="1">
      <c r="A76" s="67" t="s">
        <v>54</v>
      </c>
      <c r="B76" s="69">
        <f>SUM(B73:B75)</f>
        <v>3722783</v>
      </c>
      <c r="C76" s="69">
        <f t="shared" ref="C76:L76" si="40">SUM(C73:C75)</f>
        <v>3915837</v>
      </c>
      <c r="D76" s="69">
        <f t="shared" si="40"/>
        <v>3871546</v>
      </c>
      <c r="E76" s="69">
        <f t="shared" si="40"/>
        <v>3913066</v>
      </c>
      <c r="F76" s="69">
        <f t="shared" si="40"/>
        <v>3924050</v>
      </c>
      <c r="G76" s="69">
        <f t="shared" si="40"/>
        <v>4080598</v>
      </c>
      <c r="H76" s="69">
        <f t="shared" si="40"/>
        <v>4182723</v>
      </c>
      <c r="I76" s="69">
        <f t="shared" si="40"/>
        <v>4664317</v>
      </c>
      <c r="J76" s="69">
        <f t="shared" si="40"/>
        <v>4500807</v>
      </c>
      <c r="K76" s="69">
        <f t="shared" si="40"/>
        <v>3583720</v>
      </c>
      <c r="L76" s="69">
        <f t="shared" si="40"/>
        <v>4480906</v>
      </c>
      <c r="M76" s="71"/>
      <c r="N76" s="71"/>
      <c r="O76" s="71"/>
      <c r="P76" s="71"/>
      <c r="Q76" s="81"/>
      <c r="R76" s="81"/>
      <c r="S76" s="81"/>
      <c r="T76" s="81"/>
      <c r="U76" s="81"/>
    </row>
    <row r="77" spans="1:21" s="4" customFormat="1" ht="45">
      <c r="A77" s="84" t="s">
        <v>61</v>
      </c>
      <c r="B77" s="72">
        <f t="shared" ref="B77:L77" si="41">B76/B63</f>
        <v>0.67360997645032261</v>
      </c>
      <c r="C77" s="72">
        <f t="shared" si="41"/>
        <v>0.68799353863544965</v>
      </c>
      <c r="D77" s="72">
        <f t="shared" si="41"/>
        <v>0.70786748380828368</v>
      </c>
      <c r="E77" s="72">
        <f t="shared" si="41"/>
        <v>0.71061006652164149</v>
      </c>
      <c r="F77" s="72">
        <f t="shared" si="41"/>
        <v>0.7045031251604591</v>
      </c>
      <c r="G77" s="72">
        <f t="shared" si="41"/>
        <v>0.7087189177641805</v>
      </c>
      <c r="H77" s="72">
        <f t="shared" si="41"/>
        <v>0.71872859608901896</v>
      </c>
      <c r="I77" s="72">
        <f t="shared" si="41"/>
        <v>0.75067949258545164</v>
      </c>
      <c r="J77" s="72">
        <f t="shared" si="41"/>
        <v>0.74446047044773744</v>
      </c>
      <c r="K77" s="72">
        <f t="shared" si="41"/>
        <v>0.6878730068790756</v>
      </c>
      <c r="L77" s="72">
        <f t="shared" si="41"/>
        <v>0.75870595675403851</v>
      </c>
      <c r="M77" s="73">
        <f t="shared" ref="M77:U77" si="42">M73/M31</f>
        <v>0.76959061758015013</v>
      </c>
      <c r="N77" s="73">
        <f t="shared" si="42"/>
        <v>0.7666902541153231</v>
      </c>
      <c r="O77" s="73">
        <f t="shared" si="42"/>
        <v>0.77161582263216411</v>
      </c>
      <c r="P77" s="73">
        <f t="shared" si="42"/>
        <v>0.76786349670754561</v>
      </c>
      <c r="Q77" s="73">
        <f t="shared" si="42"/>
        <v>0.77191651638415193</v>
      </c>
      <c r="R77" s="73">
        <f t="shared" si="42"/>
        <v>0.7675829782376582</v>
      </c>
      <c r="S77" s="73">
        <f t="shared" si="42"/>
        <v>0.77549249112226482</v>
      </c>
      <c r="T77" s="73">
        <f t="shared" si="42"/>
        <v>0.77976661629959643</v>
      </c>
      <c r="U77" s="73">
        <f t="shared" si="42"/>
        <v>0.74775057577069437</v>
      </c>
    </row>
    <row r="78" spans="1:21" s="77" customFormat="1">
      <c r="A78" s="91" t="s">
        <v>67</v>
      </c>
      <c r="B78" s="83"/>
      <c r="C78" s="83"/>
      <c r="D78" s="83"/>
      <c r="E78" s="83"/>
      <c r="F78" s="83"/>
      <c r="G78" s="83"/>
      <c r="H78" s="83"/>
      <c r="I78" s="83"/>
      <c r="J78" s="83"/>
      <c r="K78" s="74"/>
      <c r="L78" s="74"/>
      <c r="M78" s="75"/>
      <c r="N78" s="75"/>
      <c r="O78" s="75"/>
      <c r="P78" s="75"/>
      <c r="Q78" s="76"/>
    </row>
    <row r="79" spans="1:21">
      <c r="U79" s="35" t="s">
        <v>78</v>
      </c>
    </row>
  </sheetData>
  <mergeCells count="1">
    <mergeCell ref="A64:O64"/>
  </mergeCells>
  <phoneticPr fontId="15" type="noConversion"/>
  <pageMargins left="0.62992125984251968" right="0.31496062992125984" top="0.47244094488188981" bottom="0.6692913385826772" header="0.31496062992125984" footer="0.31496062992125984"/>
  <pageSetup paperSize="9" scale="92" fitToHeight="2" orientation="landscape" r:id="rId1"/>
  <headerFooter>
    <oddFooter>&amp;L&amp;"Trebuchet MS,Grassetto"&amp;10Statistiche estere - PRODUZIONE MONDIALE
Automobile in cifre &amp;C&amp;"Trebuchet MS,Normale"&amp;8&amp;P/&amp;N&amp;R&amp;"Trebuchet MS,Grassetto"&amp;10ANFIA - Studi e statistiche</oddFooter>
  </headerFooter>
  <rowBreaks count="2" manualBreakCount="2">
    <brk id="37" max="16383" man="1"/>
    <brk id="6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95"/>
  <sheetViews>
    <sheetView showGridLines="0" zoomScaleNormal="100" workbookViewId="0">
      <pane ySplit="7" topLeftCell="A8" activePane="bottomLeft" state="frozen"/>
      <selection pane="bottomLeft"/>
    </sheetView>
  </sheetViews>
  <sheetFormatPr defaultColWidth="10.5703125" defaultRowHeight="15"/>
  <cols>
    <col min="1" max="1" width="13.7109375" style="39" customWidth="1"/>
    <col min="2" max="4" width="17.5703125" style="3" customWidth="1"/>
    <col min="5" max="5" width="3" style="3" customWidth="1"/>
    <col min="6" max="6" width="10.5703125" style="3"/>
    <col min="7" max="7" width="17.42578125" style="3" customWidth="1"/>
    <col min="8" max="16384" width="10.5703125" style="3"/>
  </cols>
  <sheetData>
    <row r="1" spans="1:4" s="2" customFormat="1" ht="23.1" customHeight="1">
      <c r="B1" s="36" t="s">
        <v>70</v>
      </c>
    </row>
    <row r="2" spans="1:4" s="2" customFormat="1">
      <c r="B2" s="37" t="s">
        <v>71</v>
      </c>
    </row>
    <row r="3" spans="1:4" s="2" customFormat="1">
      <c r="B3" s="38"/>
      <c r="C3" s="1"/>
      <c r="D3" s="1"/>
    </row>
    <row r="4" spans="1:4" s="2" customFormat="1">
      <c r="B4" s="36" t="s">
        <v>0</v>
      </c>
      <c r="C4" s="1"/>
      <c r="D4" s="1"/>
    </row>
    <row r="5" spans="1:4" ht="5.0999999999999996" customHeight="1">
      <c r="B5" s="4"/>
      <c r="C5" s="4"/>
      <c r="D5" s="4"/>
    </row>
    <row r="6" spans="1:4">
      <c r="A6" s="111" t="s">
        <v>43</v>
      </c>
      <c r="B6" s="47" t="s">
        <v>42</v>
      </c>
      <c r="C6" s="47" t="s">
        <v>64</v>
      </c>
      <c r="D6" s="47" t="s">
        <v>41</v>
      </c>
    </row>
    <row r="7" spans="1:4">
      <c r="A7" s="112" t="s">
        <v>40</v>
      </c>
      <c r="B7" s="48" t="s">
        <v>39</v>
      </c>
      <c r="C7" s="48" t="s">
        <v>38</v>
      </c>
      <c r="D7" s="48" t="s">
        <v>37</v>
      </c>
    </row>
    <row r="8" spans="1:4">
      <c r="A8" s="113">
        <v>1930</v>
      </c>
      <c r="B8" s="92">
        <v>77.3</v>
      </c>
      <c r="C8" s="92">
        <v>18.7</v>
      </c>
      <c r="D8" s="92">
        <v>96</v>
      </c>
    </row>
    <row r="9" spans="1:4">
      <c r="A9" s="114">
        <v>1931</v>
      </c>
      <c r="B9" s="41">
        <v>62.5</v>
      </c>
      <c r="C9" s="41">
        <v>15.3</v>
      </c>
      <c r="D9" s="40">
        <v>77.8</v>
      </c>
    </row>
    <row r="10" spans="1:4">
      <c r="A10" s="114">
        <v>1932</v>
      </c>
      <c r="B10" s="40">
        <v>43.4</v>
      </c>
      <c r="C10" s="40">
        <v>8.4</v>
      </c>
      <c r="D10" s="40">
        <v>51.8</v>
      </c>
    </row>
    <row r="11" spans="1:4">
      <c r="A11" s="114">
        <v>1933</v>
      </c>
      <c r="B11" s="40">
        <v>92.2</v>
      </c>
      <c r="C11" s="40">
        <v>13.5</v>
      </c>
      <c r="D11" s="40">
        <v>105.7</v>
      </c>
    </row>
    <row r="12" spans="1:4">
      <c r="A12" s="114">
        <v>1934</v>
      </c>
      <c r="B12" s="40">
        <v>147.4</v>
      </c>
      <c r="C12" s="40">
        <v>28</v>
      </c>
      <c r="D12" s="40">
        <v>175.4</v>
      </c>
    </row>
    <row r="13" spans="1:4">
      <c r="A13" s="114">
        <v>1935</v>
      </c>
      <c r="B13" s="40">
        <v>205.6</v>
      </c>
      <c r="C13" s="40">
        <v>43.5</v>
      </c>
      <c r="D13" s="40">
        <v>249.1</v>
      </c>
    </row>
    <row r="14" spans="1:4">
      <c r="A14" s="114">
        <v>1936</v>
      </c>
      <c r="B14" s="40">
        <v>244.7</v>
      </c>
      <c r="C14" s="40">
        <v>59.2</v>
      </c>
      <c r="D14" s="40">
        <v>303.89999999999998</v>
      </c>
    </row>
    <row r="15" spans="1:4">
      <c r="A15" s="114">
        <v>1937</v>
      </c>
      <c r="B15" s="40">
        <v>269.39999999999998</v>
      </c>
      <c r="C15" s="40">
        <v>63.4</v>
      </c>
      <c r="D15" s="40">
        <v>332.8</v>
      </c>
    </row>
    <row r="16" spans="1:4">
      <c r="A16" s="114">
        <v>1938</v>
      </c>
      <c r="B16" s="40">
        <v>276.8</v>
      </c>
      <c r="C16" s="40">
        <v>80.2</v>
      </c>
      <c r="D16" s="40">
        <v>357</v>
      </c>
    </row>
    <row r="17" spans="1:8">
      <c r="A17" s="114" t="s">
        <v>36</v>
      </c>
      <c r="B17" s="41" t="s">
        <v>35</v>
      </c>
      <c r="C17" s="41" t="s">
        <v>35</v>
      </c>
      <c r="D17" s="41" t="s">
        <v>35</v>
      </c>
    </row>
    <row r="18" spans="1:8">
      <c r="A18" s="114">
        <v>1946</v>
      </c>
      <c r="B18" s="40">
        <v>10</v>
      </c>
      <c r="C18" s="40">
        <v>13.9</v>
      </c>
      <c r="D18" s="40">
        <v>23.9</v>
      </c>
    </row>
    <row r="19" spans="1:8">
      <c r="A19" s="114">
        <v>1947</v>
      </c>
      <c r="B19" s="40">
        <v>9.5</v>
      </c>
      <c r="C19" s="40">
        <v>13.8</v>
      </c>
      <c r="D19" s="40">
        <v>23.3</v>
      </c>
    </row>
    <row r="20" spans="1:8">
      <c r="A20" s="114">
        <v>1948</v>
      </c>
      <c r="B20" s="40">
        <v>29.9</v>
      </c>
      <c r="C20" s="40">
        <v>31.4</v>
      </c>
      <c r="D20" s="40">
        <v>61.3</v>
      </c>
    </row>
    <row r="21" spans="1:8">
      <c r="A21" s="114">
        <v>1949</v>
      </c>
      <c r="B21" s="40">
        <v>104.1</v>
      </c>
      <c r="C21" s="40">
        <v>59.5</v>
      </c>
      <c r="D21" s="40">
        <v>163.6</v>
      </c>
    </row>
    <row r="22" spans="1:8">
      <c r="A22" s="114">
        <v>1950</v>
      </c>
      <c r="B22" s="40">
        <v>219.4</v>
      </c>
      <c r="C22" s="40">
        <v>86.7</v>
      </c>
      <c r="D22" s="40">
        <v>306.10000000000002</v>
      </c>
    </row>
    <row r="23" spans="1:8">
      <c r="A23" s="114">
        <v>1951</v>
      </c>
      <c r="B23" s="40">
        <v>276.60000000000002</v>
      </c>
      <c r="C23" s="40">
        <v>97.6</v>
      </c>
      <c r="D23" s="40">
        <v>374.2</v>
      </c>
    </row>
    <row r="24" spans="1:8">
      <c r="A24" s="114">
        <v>1952</v>
      </c>
      <c r="B24" s="40">
        <v>317.7</v>
      </c>
      <c r="C24" s="40">
        <v>110.7</v>
      </c>
      <c r="D24" s="40">
        <v>428.4</v>
      </c>
    </row>
    <row r="25" spans="1:8">
      <c r="A25" s="114">
        <v>1953</v>
      </c>
      <c r="B25" s="40">
        <v>387.9</v>
      </c>
      <c r="C25" s="40">
        <v>102.7</v>
      </c>
      <c r="D25" s="40">
        <v>490.6</v>
      </c>
    </row>
    <row r="26" spans="1:8">
      <c r="A26" s="114">
        <v>1954</v>
      </c>
      <c r="B26" s="40">
        <v>561.20000000000005</v>
      </c>
      <c r="C26" s="40">
        <v>119.4</v>
      </c>
      <c r="D26" s="40">
        <v>680.6</v>
      </c>
    </row>
    <row r="27" spans="1:8">
      <c r="A27" s="114">
        <v>1955</v>
      </c>
      <c r="B27" s="40">
        <v>762.2</v>
      </c>
      <c r="C27" s="40">
        <v>146.5</v>
      </c>
      <c r="D27" s="40">
        <v>908.7</v>
      </c>
    </row>
    <row r="28" spans="1:8">
      <c r="A28" s="114">
        <v>1956</v>
      </c>
      <c r="B28" s="40">
        <v>911</v>
      </c>
      <c r="C28" s="40">
        <v>164.6</v>
      </c>
      <c r="D28" s="40">
        <v>1075.5999999999999</v>
      </c>
    </row>
    <row r="29" spans="1:8">
      <c r="A29" s="114">
        <v>1957</v>
      </c>
      <c r="B29" s="40">
        <v>1040.2</v>
      </c>
      <c r="C29" s="40">
        <v>172</v>
      </c>
      <c r="D29" s="40">
        <v>1212.2</v>
      </c>
    </row>
    <row r="30" spans="1:8">
      <c r="A30" s="114">
        <v>1958</v>
      </c>
      <c r="B30" s="40">
        <v>1306.9000000000001</v>
      </c>
      <c r="C30" s="40">
        <v>188.4</v>
      </c>
      <c r="D30" s="40">
        <v>1495.3</v>
      </c>
      <c r="F30" s="51"/>
      <c r="G30" s="51"/>
      <c r="H30" s="51"/>
    </row>
    <row r="31" spans="1:8">
      <c r="A31" s="114">
        <v>1959</v>
      </c>
      <c r="B31" s="40">
        <v>1503.4</v>
      </c>
      <c r="C31" s="40">
        <v>215.2</v>
      </c>
      <c r="D31" s="40">
        <v>1718.6</v>
      </c>
      <c r="F31" s="51"/>
      <c r="G31" s="51" t="s">
        <v>47</v>
      </c>
      <c r="H31" s="51"/>
    </row>
    <row r="32" spans="1:8">
      <c r="A32" s="114">
        <v>1960</v>
      </c>
      <c r="B32" s="40">
        <v>1816.7</v>
      </c>
      <c r="C32" s="40">
        <v>238.4</v>
      </c>
      <c r="D32" s="40">
        <v>2055.1</v>
      </c>
      <c r="F32" s="51">
        <v>1960</v>
      </c>
      <c r="G32" s="52">
        <f>D32</f>
        <v>2055.1</v>
      </c>
      <c r="H32" s="51"/>
    </row>
    <row r="33" spans="1:8">
      <c r="A33" s="114">
        <v>1961</v>
      </c>
      <c r="B33" s="40">
        <v>1903.9</v>
      </c>
      <c r="C33" s="40">
        <v>243.9</v>
      </c>
      <c r="D33" s="40">
        <v>2147.8000000000002</v>
      </c>
      <c r="F33" s="51">
        <v>1970</v>
      </c>
      <c r="G33" s="52">
        <f>D42</f>
        <v>3842.2</v>
      </c>
      <c r="H33" s="51"/>
    </row>
    <row r="34" spans="1:8">
      <c r="A34" s="114">
        <v>1962</v>
      </c>
      <c r="B34" s="40">
        <v>2109.1999999999998</v>
      </c>
      <c r="C34" s="40">
        <v>247.4</v>
      </c>
      <c r="D34" s="40">
        <v>2356.6</v>
      </c>
      <c r="F34" s="51">
        <v>1980</v>
      </c>
      <c r="G34" s="52">
        <f>D52</f>
        <v>3878.5</v>
      </c>
      <c r="H34" s="51"/>
    </row>
    <row r="35" spans="1:8">
      <c r="A35" s="114">
        <v>1963</v>
      </c>
      <c r="B35" s="40">
        <v>2414.1</v>
      </c>
      <c r="C35" s="40">
        <v>253.8</v>
      </c>
      <c r="D35" s="40">
        <v>2667.9</v>
      </c>
      <c r="F35" s="51">
        <v>1990</v>
      </c>
      <c r="G35" s="52">
        <f>D62</f>
        <v>4976.5</v>
      </c>
      <c r="H35" s="51"/>
    </row>
    <row r="36" spans="1:8">
      <c r="A36" s="114">
        <v>1964</v>
      </c>
      <c r="B36" s="40">
        <v>2650.2</v>
      </c>
      <c r="C36" s="40">
        <v>259.5</v>
      </c>
      <c r="D36" s="40">
        <v>2909.7</v>
      </c>
      <c r="F36" s="51">
        <v>2000</v>
      </c>
      <c r="G36" s="53">
        <f>SUM(D72:D81)/10</f>
        <v>5681.0555000000004</v>
      </c>
      <c r="H36" s="51"/>
    </row>
    <row r="37" spans="1:8">
      <c r="A37" s="114">
        <v>1965</v>
      </c>
      <c r="B37" s="40">
        <v>2733.7</v>
      </c>
      <c r="C37" s="40">
        <v>242.8</v>
      </c>
      <c r="D37" s="40">
        <v>2976.5</v>
      </c>
      <c r="F37" s="51">
        <v>2005</v>
      </c>
      <c r="G37" s="53">
        <f>D77</f>
        <v>5757.71</v>
      </c>
      <c r="H37" s="51"/>
    </row>
    <row r="38" spans="1:8">
      <c r="A38" s="114">
        <v>1966</v>
      </c>
      <c r="B38" s="40">
        <v>2830.1</v>
      </c>
      <c r="C38" s="40">
        <v>220.6</v>
      </c>
      <c r="D38" s="40">
        <v>3050.7</v>
      </c>
      <c r="F38" s="51">
        <v>2007</v>
      </c>
      <c r="G38" s="53">
        <f t="shared" ref="G38:G45" si="0">D79</f>
        <v>6213.46</v>
      </c>
      <c r="H38" s="51"/>
    </row>
    <row r="39" spans="1:8">
      <c r="A39" s="114">
        <v>1967</v>
      </c>
      <c r="B39" s="40">
        <v>2295.6999999999998</v>
      </c>
      <c r="C39" s="40">
        <v>186.6</v>
      </c>
      <c r="D39" s="40">
        <v>2482.3000000000002</v>
      </c>
      <c r="F39" s="51">
        <v>2008</v>
      </c>
      <c r="G39" s="53">
        <f t="shared" si="0"/>
        <v>6045.73</v>
      </c>
      <c r="H39" s="51"/>
    </row>
    <row r="40" spans="1:8">
      <c r="A40" s="114">
        <v>1968</v>
      </c>
      <c r="B40" s="40">
        <v>2862.2</v>
      </c>
      <c r="C40" s="40">
        <v>244.7</v>
      </c>
      <c r="D40" s="40">
        <v>3106.9</v>
      </c>
      <c r="F40" s="51">
        <v>2009</v>
      </c>
      <c r="G40" s="53">
        <f t="shared" si="0"/>
        <v>5209.857</v>
      </c>
      <c r="H40" s="51"/>
    </row>
    <row r="41" spans="1:8">
      <c r="A41" s="114">
        <v>1969</v>
      </c>
      <c r="B41" s="40">
        <v>3312.6</v>
      </c>
      <c r="C41" s="40">
        <v>292</v>
      </c>
      <c r="D41" s="40">
        <v>3604.6</v>
      </c>
      <c r="F41" s="51">
        <v>2010</v>
      </c>
      <c r="G41" s="53">
        <f t="shared" si="0"/>
        <v>5905.9849999999997</v>
      </c>
      <c r="H41" s="51"/>
    </row>
    <row r="42" spans="1:8">
      <c r="A42" s="114">
        <v>1970</v>
      </c>
      <c r="B42" s="40">
        <v>3527.864</v>
      </c>
      <c r="C42" s="40">
        <v>314.38299999999998</v>
      </c>
      <c r="D42" s="40">
        <v>3842.2</v>
      </c>
      <c r="F42" s="51" t="s">
        <v>44</v>
      </c>
      <c r="G42" s="53">
        <f t="shared" si="0"/>
        <v>6301.5789999999997</v>
      </c>
      <c r="H42" s="51"/>
    </row>
    <row r="43" spans="1:8">
      <c r="A43" s="114">
        <v>1971</v>
      </c>
      <c r="B43" s="40">
        <v>3696.779</v>
      </c>
      <c r="C43" s="40">
        <v>285.94299999999998</v>
      </c>
      <c r="D43" s="40">
        <v>3982.7</v>
      </c>
      <c r="F43" s="54" t="s">
        <v>45</v>
      </c>
      <c r="G43" s="53">
        <f t="shared" si="0"/>
        <v>5797.4709999999995</v>
      </c>
      <c r="H43" s="51"/>
    </row>
    <row r="44" spans="1:8">
      <c r="A44" s="114">
        <v>1972</v>
      </c>
      <c r="B44" s="40">
        <v>3521.54</v>
      </c>
      <c r="C44" s="40">
        <v>294.44200000000001</v>
      </c>
      <c r="D44" s="40">
        <v>3816</v>
      </c>
      <c r="F44" s="54" t="s">
        <v>46</v>
      </c>
      <c r="G44" s="53">
        <f t="shared" si="0"/>
        <v>5877.3220000000001</v>
      </c>
      <c r="H44" s="51"/>
    </row>
    <row r="45" spans="1:8">
      <c r="A45" s="114">
        <v>1973</v>
      </c>
      <c r="B45" s="40">
        <v>3649.88</v>
      </c>
      <c r="C45" s="40">
        <v>299.185</v>
      </c>
      <c r="D45" s="40">
        <v>3949.1</v>
      </c>
      <c r="F45" s="54" t="s">
        <v>48</v>
      </c>
      <c r="G45" s="53">
        <f t="shared" si="0"/>
        <v>6051.3379999999997</v>
      </c>
      <c r="H45" s="51"/>
    </row>
    <row r="46" spans="1:8">
      <c r="A46" s="114">
        <v>1974</v>
      </c>
      <c r="B46" s="40">
        <v>2839.596</v>
      </c>
      <c r="C46" s="40">
        <v>260.18099999999998</v>
      </c>
      <c r="D46" s="40">
        <v>3099.8</v>
      </c>
      <c r="F46" s="51"/>
      <c r="G46" s="51"/>
      <c r="H46" s="51"/>
    </row>
    <row r="47" spans="1:8">
      <c r="A47" s="114">
        <v>1975</v>
      </c>
      <c r="B47" s="40">
        <v>2907.819</v>
      </c>
      <c r="C47" s="40">
        <v>278.38900000000001</v>
      </c>
      <c r="D47" s="40">
        <v>3186.2</v>
      </c>
    </row>
    <row r="48" spans="1:8">
      <c r="A48" s="114">
        <v>1976</v>
      </c>
      <c r="B48" s="40">
        <v>3546.9</v>
      </c>
      <c r="C48" s="40">
        <v>321.18900000000002</v>
      </c>
      <c r="D48" s="40">
        <v>3868.1</v>
      </c>
    </row>
    <row r="49" spans="1:4">
      <c r="A49" s="114">
        <v>1977</v>
      </c>
      <c r="B49" s="40">
        <v>3790.5439999999999</v>
      </c>
      <c r="C49" s="40">
        <v>313.67200000000003</v>
      </c>
      <c r="D49" s="40">
        <v>4104.2</v>
      </c>
    </row>
    <row r="50" spans="1:4">
      <c r="A50" s="114">
        <v>1978</v>
      </c>
      <c r="B50" s="40">
        <v>3890.1759999999999</v>
      </c>
      <c r="C50" s="40">
        <v>296.18799999999999</v>
      </c>
      <c r="D50" s="40">
        <v>4186.3999999999996</v>
      </c>
    </row>
    <row r="51" spans="1:4">
      <c r="A51" s="114">
        <v>1979</v>
      </c>
      <c r="B51" s="40">
        <v>3932.556</v>
      </c>
      <c r="C51" s="40">
        <v>317.16899999999998</v>
      </c>
      <c r="D51" s="40">
        <v>4249.7</v>
      </c>
    </row>
    <row r="52" spans="1:4">
      <c r="A52" s="114">
        <v>1980</v>
      </c>
      <c r="B52" s="40">
        <v>3520.9340000000002</v>
      </c>
      <c r="C52" s="40">
        <v>357.61900000000003</v>
      </c>
      <c r="D52" s="40">
        <v>3878.5</v>
      </c>
    </row>
    <row r="53" spans="1:4">
      <c r="A53" s="114">
        <v>1981</v>
      </c>
      <c r="B53" s="40">
        <v>3577.8069999999998</v>
      </c>
      <c r="C53" s="40">
        <v>319.2</v>
      </c>
      <c r="D53" s="40">
        <v>3897</v>
      </c>
    </row>
    <row r="54" spans="1:4">
      <c r="A54" s="114">
        <v>1982</v>
      </c>
      <c r="B54" s="40">
        <v>3761.4360000000001</v>
      </c>
      <c r="C54" s="40">
        <v>301.22899999999998</v>
      </c>
      <c r="D54" s="40">
        <v>4062.6</v>
      </c>
    </row>
    <row r="55" spans="1:4">
      <c r="A55" s="114">
        <v>1983</v>
      </c>
      <c r="B55" s="40">
        <v>3877.6410000000001</v>
      </c>
      <c r="C55" s="40">
        <v>276.798</v>
      </c>
      <c r="D55" s="40">
        <v>4154.3999999999996</v>
      </c>
    </row>
    <row r="56" spans="1:4">
      <c r="A56" s="114">
        <v>1984</v>
      </c>
      <c r="B56" s="40">
        <v>3790.1640000000002</v>
      </c>
      <c r="C56" s="40">
        <v>255.298</v>
      </c>
      <c r="D56" s="96">
        <v>4045.5</v>
      </c>
    </row>
    <row r="57" spans="1:4">
      <c r="A57" s="114">
        <v>1985</v>
      </c>
      <c r="B57" s="40">
        <v>4166.6859999999997</v>
      </c>
      <c r="C57" s="40">
        <v>279.23399999999998</v>
      </c>
      <c r="D57" s="96">
        <v>4445.8999999999996</v>
      </c>
    </row>
    <row r="58" spans="1:4">
      <c r="A58" s="114">
        <v>1986</v>
      </c>
      <c r="B58" s="40">
        <v>4310.8280000000004</v>
      </c>
      <c r="C58" s="40">
        <v>286.13499999999999</v>
      </c>
      <c r="D58" s="96">
        <v>4596.8999999999996</v>
      </c>
    </row>
    <row r="59" spans="1:4">
      <c r="A59" s="114">
        <v>1987</v>
      </c>
      <c r="B59" s="40">
        <v>4373.6289999999999</v>
      </c>
      <c r="C59" s="40">
        <v>260.44499999999999</v>
      </c>
      <c r="D59" s="96">
        <v>4634</v>
      </c>
    </row>
    <row r="60" spans="1:4">
      <c r="A60" s="114">
        <v>1988</v>
      </c>
      <c r="B60" s="40">
        <v>4346.2830000000004</v>
      </c>
      <c r="C60" s="40">
        <v>279.03100000000001</v>
      </c>
      <c r="D60" s="96">
        <v>4625.3</v>
      </c>
    </row>
    <row r="61" spans="1:4">
      <c r="A61" s="114">
        <v>1989</v>
      </c>
      <c r="B61" s="40">
        <v>4563.6729999999998</v>
      </c>
      <c r="C61" s="40">
        <v>287.97399999999999</v>
      </c>
      <c r="D61" s="96">
        <v>4851.6000000000004</v>
      </c>
    </row>
    <row r="62" spans="1:4">
      <c r="A62" s="114">
        <v>1990</v>
      </c>
      <c r="B62" s="40">
        <v>4660.6570000000002</v>
      </c>
      <c r="C62" s="40">
        <v>315.89499999999998</v>
      </c>
      <c r="D62" s="96">
        <v>4976.5</v>
      </c>
    </row>
    <row r="63" spans="1:4">
      <c r="A63" s="114">
        <v>1991</v>
      </c>
      <c r="B63" s="40">
        <v>4676.6660000000002</v>
      </c>
      <c r="C63" s="40">
        <v>357.78399999999999</v>
      </c>
      <c r="D63" s="96">
        <v>5034.5</v>
      </c>
    </row>
    <row r="64" spans="1:4">
      <c r="A64" s="114">
        <v>1992</v>
      </c>
      <c r="B64" s="40">
        <v>4863.7209999999995</v>
      </c>
      <c r="C64" s="40">
        <v>330.221</v>
      </c>
      <c r="D64" s="96">
        <v>5193.8999999999996</v>
      </c>
    </row>
    <row r="65" spans="1:8">
      <c r="A65" s="114">
        <v>1993</v>
      </c>
      <c r="B65" s="40">
        <v>3794.491</v>
      </c>
      <c r="C65" s="40">
        <v>237.309</v>
      </c>
      <c r="D65" s="96">
        <f>C65+B65</f>
        <v>4031.8</v>
      </c>
    </row>
    <row r="66" spans="1:8">
      <c r="A66" s="114">
        <v>1994</v>
      </c>
      <c r="B66" s="40">
        <v>4093.6849999999999</v>
      </c>
      <c r="C66" s="40">
        <v>262.45299999999997</v>
      </c>
      <c r="D66" s="96">
        <f>C66+B66</f>
        <v>4356.1379999999999</v>
      </c>
    </row>
    <row r="67" spans="1:8">
      <c r="A67" s="114">
        <v>1995</v>
      </c>
      <c r="B67" s="40">
        <v>4360.2349999999997</v>
      </c>
      <c r="C67" s="40">
        <v>307.12900000000002</v>
      </c>
      <c r="D67" s="96">
        <f t="shared" ref="D67:D84" si="1">+C67+B67</f>
        <v>4667.3639999999996</v>
      </c>
    </row>
    <row r="68" spans="1:8">
      <c r="A68" s="114">
        <v>1996</v>
      </c>
      <c r="B68" s="40">
        <v>4539.5829999999996</v>
      </c>
      <c r="C68" s="40">
        <v>303.32600000000002</v>
      </c>
      <c r="D68" s="96">
        <f t="shared" si="1"/>
        <v>4842.9089999999997</v>
      </c>
    </row>
    <row r="69" spans="1:8">
      <c r="A69" s="114">
        <v>1997</v>
      </c>
      <c r="B69" s="40">
        <v>4678.0219999999999</v>
      </c>
      <c r="C69" s="40">
        <v>344.90600000000001</v>
      </c>
      <c r="D69" s="96">
        <f t="shared" si="1"/>
        <v>5022.9279999999999</v>
      </c>
    </row>
    <row r="70" spans="1:8">
      <c r="A70" s="114">
        <v>1998</v>
      </c>
      <c r="B70" s="40">
        <v>5348.1149999999998</v>
      </c>
      <c r="C70" s="40">
        <v>378.673</v>
      </c>
      <c r="D70" s="96">
        <f t="shared" si="1"/>
        <v>5726.7879999999996</v>
      </c>
    </row>
    <row r="71" spans="1:8">
      <c r="A71" s="114">
        <v>1999</v>
      </c>
      <c r="B71" s="40">
        <v>5309.5240000000003</v>
      </c>
      <c r="C71" s="40">
        <v>378.16800000000001</v>
      </c>
      <c r="D71" s="96">
        <f t="shared" si="1"/>
        <v>5687.692</v>
      </c>
    </row>
    <row r="72" spans="1:8">
      <c r="A72" s="114">
        <v>2000</v>
      </c>
      <c r="B72" s="40">
        <v>5131.9179999999997</v>
      </c>
      <c r="C72" s="40">
        <v>394.697</v>
      </c>
      <c r="D72" s="97">
        <f t="shared" si="1"/>
        <v>5526.6149999999998</v>
      </c>
      <c r="G72" s="50"/>
      <c r="H72" s="50"/>
    </row>
    <row r="73" spans="1:8">
      <c r="A73" s="114">
        <v>2001</v>
      </c>
      <c r="B73" s="40">
        <v>5301.1890000000003</v>
      </c>
      <c r="C73" s="40">
        <v>390.488</v>
      </c>
      <c r="D73" s="97">
        <f t="shared" si="1"/>
        <v>5691.6770000000006</v>
      </c>
      <c r="F73" s="50"/>
      <c r="G73" s="50"/>
      <c r="H73" s="50"/>
    </row>
    <row r="74" spans="1:8">
      <c r="A74" s="114">
        <v>2002</v>
      </c>
      <c r="B74" s="40">
        <v>5123.2380000000003</v>
      </c>
      <c r="C74" s="40">
        <v>346.07100000000003</v>
      </c>
      <c r="D74" s="97">
        <f t="shared" si="1"/>
        <v>5469.3090000000002</v>
      </c>
      <c r="F74" s="50"/>
      <c r="G74" s="50"/>
      <c r="H74" s="50"/>
    </row>
    <row r="75" spans="1:8">
      <c r="A75" s="114">
        <v>2003</v>
      </c>
      <c r="B75" s="40">
        <v>5145.4030000000002</v>
      </c>
      <c r="C75" s="40">
        <v>361.226</v>
      </c>
      <c r="D75" s="97">
        <f t="shared" si="1"/>
        <v>5506.6289999999999</v>
      </c>
      <c r="F75" s="50"/>
      <c r="G75" s="50"/>
      <c r="H75" s="50"/>
    </row>
    <row r="76" spans="1:8">
      <c r="A76" s="114">
        <v>2004</v>
      </c>
      <c r="B76" s="40">
        <v>5192.1009999999997</v>
      </c>
      <c r="C76" s="40">
        <v>377.85300000000001</v>
      </c>
      <c r="D76" s="97">
        <f t="shared" si="1"/>
        <v>5569.9539999999997</v>
      </c>
      <c r="F76" s="50"/>
      <c r="G76" s="50"/>
      <c r="H76" s="50"/>
    </row>
    <row r="77" spans="1:8">
      <c r="A77" s="114">
        <v>2005</v>
      </c>
      <c r="B77" s="40">
        <v>5350.1869999999999</v>
      </c>
      <c r="C77" s="40">
        <v>407.52300000000002</v>
      </c>
      <c r="D77" s="97">
        <f t="shared" si="1"/>
        <v>5757.71</v>
      </c>
      <c r="F77" s="50"/>
      <c r="G77" s="50"/>
      <c r="H77" s="50"/>
    </row>
    <row r="78" spans="1:8">
      <c r="A78" s="114">
        <v>2006</v>
      </c>
      <c r="B78" s="40">
        <v>5398.5079999999998</v>
      </c>
      <c r="C78" s="40">
        <v>421.10599999999999</v>
      </c>
      <c r="D78" s="97">
        <f t="shared" si="1"/>
        <v>5819.6139999999996</v>
      </c>
      <c r="F78" s="50"/>
      <c r="G78" s="50"/>
      <c r="H78" s="50"/>
    </row>
    <row r="79" spans="1:8">
      <c r="A79" s="114">
        <v>2007</v>
      </c>
      <c r="B79" s="40">
        <v>5709.1390000000001</v>
      </c>
      <c r="C79" s="40">
        <v>504.32100000000003</v>
      </c>
      <c r="D79" s="97">
        <f t="shared" si="1"/>
        <v>6213.46</v>
      </c>
      <c r="F79" s="50"/>
      <c r="G79" s="50"/>
      <c r="H79" s="50"/>
    </row>
    <row r="80" spans="1:8">
      <c r="A80" s="114">
        <v>2008</v>
      </c>
      <c r="B80" s="40">
        <v>5532.03</v>
      </c>
      <c r="C80" s="40">
        <v>513.70000000000005</v>
      </c>
      <c r="D80" s="97">
        <f t="shared" si="1"/>
        <v>6045.73</v>
      </c>
      <c r="F80" s="50"/>
      <c r="G80" s="50"/>
      <c r="H80" s="50"/>
    </row>
    <row r="81" spans="1:8">
      <c r="A81" s="114">
        <v>2009</v>
      </c>
      <c r="B81" s="40">
        <v>4964.5230000000001</v>
      </c>
      <c r="C81" s="40">
        <v>245.334</v>
      </c>
      <c r="D81" s="97">
        <f t="shared" si="1"/>
        <v>5209.857</v>
      </c>
      <c r="F81" s="50"/>
      <c r="G81" s="50"/>
      <c r="H81" s="50"/>
    </row>
    <row r="82" spans="1:8">
      <c r="A82" s="114">
        <v>2010</v>
      </c>
      <c r="B82" s="40">
        <v>5552.4089999999997</v>
      </c>
      <c r="C82" s="40">
        <v>353.57600000000002</v>
      </c>
      <c r="D82" s="97">
        <f t="shared" si="1"/>
        <v>5905.9849999999997</v>
      </c>
      <c r="F82" s="50"/>
      <c r="G82" s="50"/>
      <c r="H82" s="50"/>
    </row>
    <row r="83" spans="1:8">
      <c r="A83" s="114">
        <v>2011</v>
      </c>
      <c r="B83" s="40">
        <v>5871.9179999999997</v>
      </c>
      <c r="C83" s="40">
        <v>429.661</v>
      </c>
      <c r="D83" s="105">
        <f t="shared" si="1"/>
        <v>6301.5789999999997</v>
      </c>
      <c r="F83" s="50"/>
      <c r="G83" s="50"/>
      <c r="H83" s="50"/>
    </row>
    <row r="84" spans="1:8">
      <c r="A84" s="114">
        <v>2012</v>
      </c>
      <c r="B84" s="40">
        <v>5388.4589999999998</v>
      </c>
      <c r="C84" s="40">
        <v>409.012</v>
      </c>
      <c r="D84" s="105">
        <f t="shared" si="1"/>
        <v>5797.4709999999995</v>
      </c>
      <c r="F84" s="50"/>
      <c r="G84" s="50"/>
      <c r="H84" s="50"/>
    </row>
    <row r="85" spans="1:8">
      <c r="A85" s="114">
        <v>2013</v>
      </c>
      <c r="B85" s="40">
        <v>5439.9040000000005</v>
      </c>
      <c r="C85" s="40">
        <v>437.41800000000001</v>
      </c>
      <c r="D85" s="105">
        <f t="shared" ref="D85:D91" si="2">+C85+B85</f>
        <v>5877.3220000000001</v>
      </c>
      <c r="F85" s="50"/>
      <c r="G85" s="50"/>
      <c r="H85" s="50"/>
    </row>
    <row r="86" spans="1:8">
      <c r="A86" s="114">
        <v>2014</v>
      </c>
      <c r="B86" s="40">
        <v>5604.0259999999998</v>
      </c>
      <c r="C86" s="40">
        <v>447.31200000000001</v>
      </c>
      <c r="D86" s="105">
        <f t="shared" si="2"/>
        <v>6051.3379999999997</v>
      </c>
      <c r="F86" s="50"/>
      <c r="G86" s="50"/>
      <c r="H86" s="50"/>
    </row>
    <row r="87" spans="1:8">
      <c r="A87" s="114">
        <v>2015</v>
      </c>
      <c r="B87" s="40">
        <v>5708.1379999999999</v>
      </c>
      <c r="C87" s="40">
        <v>478.226</v>
      </c>
      <c r="D87" s="105">
        <f t="shared" si="2"/>
        <v>6186.3639999999996</v>
      </c>
      <c r="F87" s="50"/>
      <c r="G87" s="50"/>
      <c r="H87" s="50"/>
    </row>
    <row r="88" spans="1:8">
      <c r="A88" s="114">
        <v>2016</v>
      </c>
      <c r="B88" s="40">
        <v>5746.808</v>
      </c>
      <c r="C88" s="40">
        <v>464.154</v>
      </c>
      <c r="D88" s="105">
        <f t="shared" si="2"/>
        <v>6210.9619999999995</v>
      </c>
      <c r="F88" s="50"/>
      <c r="G88" s="50"/>
      <c r="H88" s="50"/>
    </row>
    <row r="89" spans="1:8">
      <c r="A89" s="114">
        <v>2017</v>
      </c>
      <c r="B89" s="40">
        <v>5645.5839999999998</v>
      </c>
      <c r="C89" s="40">
        <v>424.68299999999999</v>
      </c>
      <c r="D89" s="105">
        <f t="shared" si="2"/>
        <v>6070.2669999999998</v>
      </c>
      <c r="F89" s="50"/>
      <c r="G89" s="50"/>
      <c r="H89" s="50"/>
    </row>
    <row r="90" spans="1:8">
      <c r="A90" s="114">
        <v>2018</v>
      </c>
      <c r="B90" s="40">
        <v>5120.4089999999997</v>
      </c>
      <c r="C90" s="40">
        <v>433.8</v>
      </c>
      <c r="D90" s="105">
        <f t="shared" si="2"/>
        <v>5554.2089999999998</v>
      </c>
      <c r="F90" s="50"/>
      <c r="G90" s="50"/>
      <c r="H90" s="50"/>
    </row>
    <row r="91" spans="1:8">
      <c r="A91" s="115">
        <v>2019</v>
      </c>
      <c r="B91" s="116">
        <v>4663.7489999999998</v>
      </c>
      <c r="C91" s="116">
        <v>412.6</v>
      </c>
      <c r="D91" s="106">
        <f t="shared" si="2"/>
        <v>5076.3490000000002</v>
      </c>
      <c r="F91" s="50"/>
      <c r="G91" s="50"/>
      <c r="H91" s="50"/>
    </row>
    <row r="92" spans="1:8">
      <c r="A92" s="98"/>
      <c r="B92" s="99"/>
      <c r="C92" s="100"/>
      <c r="D92" s="101" t="s">
        <v>32</v>
      </c>
      <c r="F92" s="50"/>
      <c r="G92" s="50"/>
      <c r="H92" s="50"/>
    </row>
    <row r="93" spans="1:8" ht="27.75" customHeight="1">
      <c r="A93" s="122" t="s">
        <v>74</v>
      </c>
      <c r="B93" s="122"/>
      <c r="C93" s="122"/>
      <c r="D93" s="122"/>
    </row>
    <row r="94" spans="1:8">
      <c r="A94" s="39" t="s">
        <v>34</v>
      </c>
    </row>
    <row r="95" spans="1:8">
      <c r="A95" s="42" t="s">
        <v>33</v>
      </c>
    </row>
  </sheetData>
  <mergeCells count="1">
    <mergeCell ref="A93:D93"/>
  </mergeCells>
  <phoneticPr fontId="15" type="noConversion"/>
  <pageMargins left="0.62992125984251968" right="0.31496062992125984" top="0.47244094488188981" bottom="0.74803149606299213" header="0.31496062992125984" footer="0.31496062992125984"/>
  <pageSetup paperSize="9" scale="94" fitToHeight="2" orientation="portrait" verticalDpi="300" r:id="rId1"/>
  <headerFooter>
    <oddFooter>&amp;L&amp;"Trebuchet MS,Grassetto"&amp;10Statistiche estere - PRODUZIONE MONDIALE
Automobile in cifre &amp;C&amp;"Trebuchet MS,Normale"&amp;8&amp;P/&amp;N&amp;R&amp;"Trebuchet MS,Grassetto"&amp;10ANFIA - Studi e statistiche</oddFooter>
  </headerFooter>
  <rowBreaks count="1" manualBreakCount="1">
    <brk id="52" max="3" man="1"/>
  </rowBreaks>
  <colBreaks count="1" manualBreakCount="1">
    <brk id="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15"/>
  <sheetViews>
    <sheetView showGridLines="0" zoomScaleNormal="100" zoomScaleSheetLayoutView="40" workbookViewId="0">
      <pane ySplit="5" topLeftCell="A6" activePane="bottomLeft" state="frozen"/>
      <selection pane="bottomLeft"/>
    </sheetView>
  </sheetViews>
  <sheetFormatPr defaultColWidth="9.140625" defaultRowHeight="15"/>
  <cols>
    <col min="1" max="1" width="25" style="3" customWidth="1"/>
    <col min="2" max="5" width="10.85546875" style="3" bestFit="1" customWidth="1"/>
    <col min="6" max="9" width="10.85546875" style="3" customWidth="1"/>
    <col min="10" max="16384" width="9.140625" style="3"/>
  </cols>
  <sheetData>
    <row r="1" spans="1:9" s="2" customFormat="1"/>
    <row r="2" spans="1:9" s="2" customFormat="1">
      <c r="B2" s="1" t="s">
        <v>0</v>
      </c>
      <c r="C2" s="65"/>
      <c r="D2" s="65"/>
      <c r="E2" s="65"/>
      <c r="F2" s="65"/>
    </row>
    <row r="3" spans="1:9" s="2" customFormat="1">
      <c r="B3" s="1" t="s">
        <v>69</v>
      </c>
      <c r="C3" s="65"/>
      <c r="D3" s="65"/>
      <c r="E3" s="65"/>
      <c r="F3" s="65"/>
    </row>
    <row r="4" spans="1:9">
      <c r="A4" s="4"/>
    </row>
    <row r="5" spans="1:9">
      <c r="A5" s="44"/>
      <c r="B5" s="46">
        <v>2012</v>
      </c>
      <c r="C5" s="46">
        <v>2013</v>
      </c>
      <c r="D5" s="46">
        <v>2014</v>
      </c>
      <c r="E5" s="46">
        <v>2015</v>
      </c>
      <c r="F5" s="46">
        <v>2016</v>
      </c>
      <c r="G5" s="46">
        <v>2017</v>
      </c>
      <c r="H5" s="46">
        <v>2018</v>
      </c>
      <c r="I5" s="46">
        <v>2019</v>
      </c>
    </row>
    <row r="6" spans="1:9" ht="15.75">
      <c r="A6" s="5" t="s">
        <v>1</v>
      </c>
      <c r="B6" s="6"/>
      <c r="C6" s="6"/>
      <c r="D6" s="6"/>
      <c r="E6" s="6"/>
      <c r="F6" s="6"/>
      <c r="G6" s="6"/>
      <c r="H6" s="6"/>
      <c r="I6" s="6"/>
    </row>
    <row r="7" spans="1:9">
      <c r="A7" s="7" t="s">
        <v>2</v>
      </c>
      <c r="B7" s="8">
        <v>654351</v>
      </c>
      <c r="C7" s="8">
        <v>755718</v>
      </c>
      <c r="D7" s="8">
        <v>959434</v>
      </c>
      <c r="E7" s="8">
        <v>991585</v>
      </c>
      <c r="F7" s="8">
        <v>1050319</v>
      </c>
      <c r="G7" s="8">
        <v>1148721</v>
      </c>
      <c r="H7" s="8">
        <v>1193928</v>
      </c>
      <c r="I7" s="8">
        <v>1183256</v>
      </c>
    </row>
    <row r="8" spans="1:9">
      <c r="A8" s="7" t="s">
        <v>4</v>
      </c>
      <c r="B8" s="11">
        <v>818094</v>
      </c>
      <c r="C8" s="11">
        <v>893639</v>
      </c>
      <c r="D8" s="11">
        <v>1047767</v>
      </c>
      <c r="E8" s="11">
        <v>1126220</v>
      </c>
      <c r="F8" s="11">
        <v>1168821</v>
      </c>
      <c r="G8" s="11">
        <v>1310184</v>
      </c>
      <c r="H8" s="11">
        <v>1456221</v>
      </c>
      <c r="I8" s="11">
        <v>1551181</v>
      </c>
    </row>
    <row r="9" spans="1:9">
      <c r="A9" s="7" t="s">
        <v>50</v>
      </c>
      <c r="B9" s="11">
        <v>536629</v>
      </c>
      <c r="C9" s="11">
        <v>625162</v>
      </c>
      <c r="D9" s="11">
        <v>789097</v>
      </c>
      <c r="E9" s="11">
        <v>1143332</v>
      </c>
      <c r="F9" s="11">
        <v>1284775</v>
      </c>
      <c r="G9" s="11">
        <v>1417826</v>
      </c>
      <c r="H9" s="11">
        <v>1434186</v>
      </c>
      <c r="I9" s="11">
        <v>1482436</v>
      </c>
    </row>
    <row r="10" spans="1:9">
      <c r="A10" s="7" t="s">
        <v>5</v>
      </c>
      <c r="B10" s="11">
        <v>126791</v>
      </c>
      <c r="C10" s="11">
        <v>106792</v>
      </c>
      <c r="D10" s="11">
        <v>101764</v>
      </c>
      <c r="E10" s="11" t="s">
        <v>3</v>
      </c>
      <c r="F10" s="11" t="s">
        <v>3</v>
      </c>
      <c r="G10" s="11" t="s">
        <v>3</v>
      </c>
      <c r="H10" s="11" t="s">
        <v>3</v>
      </c>
      <c r="I10" s="11" t="s">
        <v>3</v>
      </c>
    </row>
    <row r="11" spans="1:9">
      <c r="A11" s="7" t="s">
        <v>6</v>
      </c>
      <c r="B11" s="11">
        <v>125469</v>
      </c>
      <c r="C11" s="11">
        <v>108347</v>
      </c>
      <c r="D11" s="11">
        <v>88961</v>
      </c>
      <c r="E11" s="11">
        <v>169330</v>
      </c>
      <c r="F11" s="11">
        <v>201357</v>
      </c>
      <c r="G11" s="11">
        <v>165263</v>
      </c>
      <c r="H11" s="11">
        <v>106456</v>
      </c>
      <c r="I11" s="11">
        <v>92510</v>
      </c>
    </row>
    <row r="12" spans="1:9">
      <c r="A12" s="7" t="s">
        <v>7</v>
      </c>
      <c r="B12" s="11" t="s">
        <v>3</v>
      </c>
      <c r="C12" s="11" t="s">
        <v>3</v>
      </c>
      <c r="D12" s="11" t="s">
        <v>3</v>
      </c>
      <c r="E12" s="11" t="s">
        <v>3</v>
      </c>
      <c r="F12" s="11" t="s">
        <v>3</v>
      </c>
      <c r="G12" s="11" t="s">
        <v>3</v>
      </c>
      <c r="H12" s="11">
        <v>78829</v>
      </c>
      <c r="I12" s="11">
        <v>95171</v>
      </c>
    </row>
    <row r="13" spans="1:9">
      <c r="A13" s="7" t="s">
        <v>8</v>
      </c>
      <c r="B13" s="11">
        <v>5974482</v>
      </c>
      <c r="C13" s="11">
        <v>6152222</v>
      </c>
      <c r="D13" s="11">
        <v>6351484</v>
      </c>
      <c r="E13" s="11">
        <v>6004801</v>
      </c>
      <c r="F13" s="11">
        <v>6381589</v>
      </c>
      <c r="G13" s="11">
        <v>6788098</v>
      </c>
      <c r="H13" s="11">
        <v>6965803</v>
      </c>
      <c r="I13" s="11">
        <v>6975052</v>
      </c>
    </row>
    <row r="14" spans="1:9">
      <c r="A14" s="16" t="s">
        <v>25</v>
      </c>
      <c r="B14" s="17">
        <f t="shared" ref="B14:H14" si="0">SUM(B7:B13)</f>
        <v>8235816</v>
      </c>
      <c r="C14" s="17">
        <f t="shared" si="0"/>
        <v>8641880</v>
      </c>
      <c r="D14" s="17">
        <f t="shared" si="0"/>
        <v>9338507</v>
      </c>
      <c r="E14" s="17">
        <f t="shared" si="0"/>
        <v>9435268</v>
      </c>
      <c r="F14" s="17">
        <f t="shared" si="0"/>
        <v>10086861</v>
      </c>
      <c r="G14" s="17">
        <f t="shared" si="0"/>
        <v>10830092</v>
      </c>
      <c r="H14" s="17">
        <f t="shared" si="0"/>
        <v>11235423</v>
      </c>
      <c r="I14" s="17">
        <f>SUM(I7:I13)</f>
        <v>11379606</v>
      </c>
    </row>
    <row r="15" spans="1:9">
      <c r="H15" s="101"/>
      <c r="I15" s="101" t="s">
        <v>32</v>
      </c>
    </row>
  </sheetData>
  <pageMargins left="0.62992125984251968" right="0.31496062992125984" top="0.47244094488188981" bottom="0.6692913385826772" header="0.31496062992125984" footer="0.31496062992125984"/>
  <pageSetup paperSize="9" orientation="landscape" r:id="rId1"/>
  <headerFooter>
    <oddFooter>&amp;L&amp;"Trebuchet MS,Grassetto"&amp;10Statistiche estere - PRODUZIONE MONDIALE
Automobile in cifre &amp;C&amp;"Trebuchet MS,Normale"&amp;8&amp;P/&amp;N&amp;R&amp;"Trebuchet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3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6</vt:i4>
      </vt:variant>
    </vt:vector>
  </HeadingPairs>
  <TitlesOfParts>
    <vt:vector size="10" baseType="lpstr">
      <vt:lpstr>14.Germania </vt:lpstr>
      <vt:lpstr>Trend anni</vt:lpstr>
      <vt:lpstr>14.Germania  Produzione Estero</vt:lpstr>
      <vt:lpstr>Grafico1</vt:lpstr>
      <vt:lpstr>'14.Germania '!Area_stampa</vt:lpstr>
      <vt:lpstr>'14.Germania  Produzione Estero'!Area_stampa</vt:lpstr>
      <vt:lpstr>'Trend anni'!Area_stampa</vt:lpstr>
      <vt:lpstr>'14.Germania '!Titoli_stampa</vt:lpstr>
      <vt:lpstr>'14.Germania  Produzione Estero'!Titoli_stampa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Laura Alberti</cp:lastModifiedBy>
  <cp:lastPrinted>2020-09-17T14:09:30Z</cp:lastPrinted>
  <dcterms:created xsi:type="dcterms:W3CDTF">2012-11-26T15:09:59Z</dcterms:created>
  <dcterms:modified xsi:type="dcterms:W3CDTF">2020-09-17T14:11:18Z</dcterms:modified>
</cp:coreProperties>
</file>