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L:\MINI PORTALE AUTO IN CIFRE 2020\StatisticheEstere\ProdMondo\Aggiornati\"/>
    </mc:Choice>
  </mc:AlternateContent>
  <xr:revisionPtr revIDLastSave="0" documentId="13_ncr:1_{67047F3C-1DA2-4B45-95C0-3D84232055BD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12.Belgio" sheetId="1" r:id="rId1"/>
    <sheet name="Trend anni" sheetId="3" r:id="rId2"/>
    <sheet name="Grafico1" sheetId="4" r:id="rId3"/>
  </sheets>
  <externalReferences>
    <externalReference r:id="rId4"/>
  </externalReferences>
  <definedNames>
    <definedName name="_xlnm.Print_Area" localSheetId="0">'12.Belgio'!$A$1:$U$50</definedName>
    <definedName name="_xlnm.Print_Area" localSheetId="1">'Trend anni'!$A$1:$D$40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  <definedName name="_xlnm.Print_Titles" localSheetId="0">'12.Belgio'!$1:$5</definedName>
    <definedName name="_xlnm.Print_Titles" localSheetId="1">'Trend anni'!$1:$7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39" i="3" l="1"/>
  <c r="U47" i="1"/>
  <c r="S26" i="1"/>
  <c r="T26" i="1"/>
  <c r="S31" i="1"/>
  <c r="T31" i="1"/>
  <c r="U31" i="1"/>
  <c r="U26" i="1"/>
  <c r="U42" i="1"/>
  <c r="U41" i="1"/>
  <c r="U40" i="1"/>
  <c r="U39" i="1"/>
  <c r="U38" i="1"/>
  <c r="U37" i="1"/>
  <c r="U34" i="1"/>
  <c r="U48" i="1" l="1"/>
  <c r="U49" i="1" s="1"/>
  <c r="U35" i="1"/>
  <c r="U43" i="1" s="1"/>
  <c r="D38" i="3"/>
  <c r="T47" i="1"/>
  <c r="O34" i="1"/>
  <c r="O48" i="1" s="1"/>
  <c r="P34" i="1"/>
  <c r="P48" i="1" s="1"/>
  <c r="Q34" i="1"/>
  <c r="Q48" i="1" s="1"/>
  <c r="R34" i="1"/>
  <c r="R48" i="1" s="1"/>
  <c r="S34" i="1"/>
  <c r="S48" i="1" s="1"/>
  <c r="T34" i="1"/>
  <c r="T48" i="1" s="1"/>
  <c r="N34" i="1"/>
  <c r="N48" i="1" s="1"/>
  <c r="M34" i="1"/>
  <c r="M48" i="1" s="1"/>
  <c r="T42" i="1"/>
  <c r="T41" i="1"/>
  <c r="T40" i="1"/>
  <c r="T39" i="1"/>
  <c r="T38" i="1"/>
  <c r="T37" i="1"/>
  <c r="E31" i="1"/>
  <c r="F31" i="1"/>
  <c r="G31" i="1"/>
  <c r="H31" i="1"/>
  <c r="I31" i="1"/>
  <c r="J31" i="1"/>
  <c r="K31" i="1"/>
  <c r="L31" i="1"/>
  <c r="M31" i="1"/>
  <c r="M47" i="1" s="1"/>
  <c r="N31" i="1"/>
  <c r="N47" i="1" s="1"/>
  <c r="O31" i="1"/>
  <c r="O35" i="1" s="1"/>
  <c r="P31" i="1"/>
  <c r="P47" i="1" s="1"/>
  <c r="Q31" i="1"/>
  <c r="Q47" i="1" s="1"/>
  <c r="Q49" i="1" s="1"/>
  <c r="R31" i="1"/>
  <c r="R47" i="1" s="1"/>
  <c r="S35" i="1"/>
  <c r="D31" i="1"/>
  <c r="D35" i="1" s="1"/>
  <c r="M37" i="1"/>
  <c r="N37" i="1"/>
  <c r="O37" i="1"/>
  <c r="P37" i="1"/>
  <c r="Q37" i="1"/>
  <c r="R37" i="1"/>
  <c r="S37" i="1"/>
  <c r="R26" i="1"/>
  <c r="N26" i="1"/>
  <c r="O26" i="1"/>
  <c r="P26" i="1"/>
  <c r="Q26" i="1"/>
  <c r="M26" i="1"/>
  <c r="M38" i="1"/>
  <c r="N38" i="1"/>
  <c r="O38" i="1"/>
  <c r="P38" i="1"/>
  <c r="Q38" i="1"/>
  <c r="R38" i="1"/>
  <c r="S38" i="1"/>
  <c r="M39" i="1"/>
  <c r="N39" i="1"/>
  <c r="O39" i="1"/>
  <c r="P39" i="1"/>
  <c r="Q39" i="1"/>
  <c r="R39" i="1"/>
  <c r="S39" i="1"/>
  <c r="M40" i="1"/>
  <c r="N40" i="1"/>
  <c r="O40" i="1"/>
  <c r="P40" i="1"/>
  <c r="Q40" i="1"/>
  <c r="R40" i="1"/>
  <c r="S40" i="1"/>
  <c r="M41" i="1"/>
  <c r="N41" i="1"/>
  <c r="O41" i="1"/>
  <c r="P41" i="1"/>
  <c r="Q41" i="1"/>
  <c r="R41" i="1"/>
  <c r="S41" i="1"/>
  <c r="M42" i="1"/>
  <c r="N42" i="1"/>
  <c r="O42" i="1"/>
  <c r="P42" i="1"/>
  <c r="Q42" i="1"/>
  <c r="R42" i="1"/>
  <c r="S42" i="1"/>
  <c r="M35" i="1"/>
  <c r="F40" i="1"/>
  <c r="K40" i="1"/>
  <c r="I40" i="1"/>
  <c r="J40" i="1"/>
  <c r="D37" i="3"/>
  <c r="D36" i="3"/>
  <c r="L49" i="1"/>
  <c r="K49" i="1"/>
  <c r="J49" i="1"/>
  <c r="I49" i="1"/>
  <c r="H49" i="1"/>
  <c r="G49" i="1"/>
  <c r="F49" i="1"/>
  <c r="E49" i="1"/>
  <c r="D49" i="1"/>
  <c r="C49" i="1"/>
  <c r="B49" i="1"/>
  <c r="D35" i="3"/>
  <c r="C20" i="3"/>
  <c r="D21" i="3"/>
  <c r="D22" i="3"/>
  <c r="D23" i="3"/>
  <c r="D24" i="3"/>
  <c r="D25" i="3"/>
  <c r="D26" i="3"/>
  <c r="D27" i="3"/>
  <c r="D28" i="3"/>
  <c r="D29" i="3"/>
  <c r="D30" i="3"/>
  <c r="D31" i="3"/>
  <c r="D32" i="3"/>
  <c r="D34" i="3"/>
  <c r="D33" i="3"/>
  <c r="L41" i="1"/>
  <c r="K41" i="1"/>
  <c r="J41" i="1"/>
  <c r="I41" i="1"/>
  <c r="H41" i="1"/>
  <c r="G41" i="1"/>
  <c r="F41" i="1"/>
  <c r="E41" i="1"/>
  <c r="D41" i="1"/>
  <c r="C41" i="1"/>
  <c r="B41" i="1"/>
  <c r="L38" i="1"/>
  <c r="K38" i="1"/>
  <c r="J38" i="1"/>
  <c r="I38" i="1"/>
  <c r="H38" i="1"/>
  <c r="G38" i="1"/>
  <c r="F38" i="1"/>
  <c r="E38" i="1"/>
  <c r="D38" i="1"/>
  <c r="C38" i="1"/>
  <c r="B38" i="1"/>
  <c r="L34" i="1"/>
  <c r="K34" i="1"/>
  <c r="J34" i="1"/>
  <c r="J35" i="1" s="1"/>
  <c r="I34" i="1"/>
  <c r="I35" i="1" s="1"/>
  <c r="H34" i="1"/>
  <c r="G34" i="1"/>
  <c r="G35" i="1" s="1"/>
  <c r="F34" i="1"/>
  <c r="F35" i="1" s="1"/>
  <c r="E34" i="1"/>
  <c r="E35" i="1" s="1"/>
  <c r="D34" i="1"/>
  <c r="C34" i="1"/>
  <c r="C35" i="1" s="1"/>
  <c r="B34" i="1"/>
  <c r="C31" i="1"/>
  <c r="B31" i="1"/>
  <c r="J25" i="1"/>
  <c r="I24" i="1"/>
  <c r="J23" i="1"/>
  <c r="I23" i="1"/>
  <c r="G23" i="1"/>
  <c r="J22" i="1"/>
  <c r="I22" i="1"/>
  <c r="G22" i="1"/>
  <c r="I21" i="1"/>
  <c r="G21" i="1"/>
  <c r="J20" i="1"/>
  <c r="I20" i="1"/>
  <c r="G20" i="1"/>
  <c r="L42" i="1"/>
  <c r="K19" i="1"/>
  <c r="K42" i="1" s="1"/>
  <c r="H19" i="1"/>
  <c r="H42" i="1" s="1"/>
  <c r="F19" i="1"/>
  <c r="F42" i="1" s="1"/>
  <c r="E19" i="1"/>
  <c r="E42" i="1" s="1"/>
  <c r="D19" i="1"/>
  <c r="C19" i="1"/>
  <c r="C42" i="1" s="1"/>
  <c r="B19" i="1"/>
  <c r="L40" i="1"/>
  <c r="H40" i="1"/>
  <c r="G40" i="1"/>
  <c r="E40" i="1"/>
  <c r="D40" i="1"/>
  <c r="C14" i="1"/>
  <c r="C40" i="1"/>
  <c r="B14" i="1"/>
  <c r="B40" i="1" s="1"/>
  <c r="J12" i="1"/>
  <c r="J11" i="1" s="1"/>
  <c r="J39" i="1" s="1"/>
  <c r="L11" i="1"/>
  <c r="L39" i="1" s="1"/>
  <c r="K11" i="1"/>
  <c r="K39" i="1" s="1"/>
  <c r="I11" i="1"/>
  <c r="I39" i="1" s="1"/>
  <c r="H11" i="1"/>
  <c r="H39" i="1" s="1"/>
  <c r="G11" i="1"/>
  <c r="G39" i="1" s="1"/>
  <c r="F11" i="1"/>
  <c r="F39" i="1" s="1"/>
  <c r="E11" i="1"/>
  <c r="E39" i="1" s="1"/>
  <c r="D11" i="1"/>
  <c r="D39" i="1" s="1"/>
  <c r="C11" i="1"/>
  <c r="C39" i="1"/>
  <c r="B11" i="1"/>
  <c r="B39" i="1" s="1"/>
  <c r="J9" i="1"/>
  <c r="I9" i="1"/>
  <c r="G9" i="1"/>
  <c r="G7" i="1" s="1"/>
  <c r="G37" i="1" s="1"/>
  <c r="B9" i="1"/>
  <c r="B7" i="1" s="1"/>
  <c r="B37" i="1" s="1"/>
  <c r="J8" i="1"/>
  <c r="J7" i="1" s="1"/>
  <c r="J37" i="1" s="1"/>
  <c r="I8" i="1"/>
  <c r="L7" i="1"/>
  <c r="L37" i="1" s="1"/>
  <c r="K7" i="1"/>
  <c r="K37" i="1" s="1"/>
  <c r="H7" i="1"/>
  <c r="H37" i="1" s="1"/>
  <c r="F7" i="1"/>
  <c r="F37" i="1" s="1"/>
  <c r="E7" i="1"/>
  <c r="E37" i="1"/>
  <c r="D7" i="1"/>
  <c r="D37" i="1"/>
  <c r="C7" i="1"/>
  <c r="C37" i="1" s="1"/>
  <c r="K35" i="1"/>
  <c r="T49" i="1" l="1"/>
  <c r="I7" i="1"/>
  <c r="I37" i="1" s="1"/>
  <c r="R49" i="1"/>
  <c r="T35" i="1"/>
  <c r="T43" i="1" s="1"/>
  <c r="M49" i="1"/>
  <c r="R43" i="1"/>
  <c r="B35" i="1"/>
  <c r="S43" i="1"/>
  <c r="L35" i="1"/>
  <c r="L43" i="1"/>
  <c r="P49" i="1"/>
  <c r="L26" i="1"/>
  <c r="H43" i="1"/>
  <c r="B26" i="1"/>
  <c r="B20" i="3" s="1"/>
  <c r="D20" i="3" s="1"/>
  <c r="F26" i="1"/>
  <c r="G19" i="1"/>
  <c r="G42" i="1" s="1"/>
  <c r="G43" i="1" s="1"/>
  <c r="M43" i="1"/>
  <c r="O43" i="1"/>
  <c r="N43" i="1"/>
  <c r="E26" i="1"/>
  <c r="C43" i="1"/>
  <c r="I19" i="1"/>
  <c r="I42" i="1" s="1"/>
  <c r="I43" i="1" s="1"/>
  <c r="N49" i="1"/>
  <c r="F43" i="1"/>
  <c r="K43" i="1"/>
  <c r="D26" i="1"/>
  <c r="J19" i="1"/>
  <c r="J26" i="1" s="1"/>
  <c r="H35" i="1"/>
  <c r="P43" i="1"/>
  <c r="Q43" i="1"/>
  <c r="G26" i="1"/>
  <c r="E43" i="1"/>
  <c r="K26" i="1"/>
  <c r="S47" i="1"/>
  <c r="S49" i="1" s="1"/>
  <c r="C26" i="1"/>
  <c r="D42" i="1"/>
  <c r="D43" i="1" s="1"/>
  <c r="B42" i="1"/>
  <c r="B43" i="1" s="1"/>
  <c r="Q35" i="1"/>
  <c r="P35" i="1"/>
  <c r="N35" i="1"/>
  <c r="O47" i="1"/>
  <c r="O49" i="1" s="1"/>
  <c r="H26" i="1"/>
  <c r="R35" i="1"/>
  <c r="J42" i="1" l="1"/>
  <c r="J43" i="1" s="1"/>
  <c r="I26" i="1"/>
</calcChain>
</file>

<file path=xl/sharedStrings.xml><?xml version="1.0" encoding="utf-8"?>
<sst xmlns="http://schemas.openxmlformats.org/spreadsheetml/2006/main" count="262" uniqueCount="56">
  <si>
    <r>
      <t>BELGIO/</t>
    </r>
    <r>
      <rPr>
        <b/>
        <i/>
        <sz val="10"/>
        <rFont val="Trebuchet MS"/>
        <family val="2"/>
      </rPr>
      <t>BELGIUM</t>
    </r>
  </si>
  <si>
    <r>
      <t>AUTOVETTURE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CARS</t>
    </r>
  </si>
  <si>
    <t>FORD</t>
  </si>
  <si>
    <t>GALAXY/S-MAX</t>
  </si>
  <si>
    <t>-</t>
  </si>
  <si>
    <t>MONDEO</t>
  </si>
  <si>
    <t>OPEL</t>
  </si>
  <si>
    <t>ASTRA</t>
  </si>
  <si>
    <t>SEAT</t>
  </si>
  <si>
    <t>TOLEDO</t>
  </si>
  <si>
    <t>VOLVO</t>
  </si>
  <si>
    <t>V50</t>
  </si>
  <si>
    <t>V70</t>
  </si>
  <si>
    <t>S40</t>
  </si>
  <si>
    <t>S60</t>
  </si>
  <si>
    <t>C30</t>
  </si>
  <si>
    <t>XC60</t>
  </si>
  <si>
    <t>TOTALE</t>
  </si>
  <si>
    <t>FORD WERKE</t>
  </si>
  <si>
    <t>MOL</t>
  </si>
  <si>
    <t>VAN HOOL</t>
  </si>
  <si>
    <r>
      <t>TOTALE AUTOVEICOLI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MOTOR VEHICLE TOTAL</t>
    </r>
  </si>
  <si>
    <t xml:space="preserve">OPEL </t>
  </si>
  <si>
    <t>Fonte: FEBIAC</t>
  </si>
  <si>
    <t>PRODUZIONE (migliaia di autoveicoli)</t>
  </si>
  <si>
    <t>PRODUCTION (000's)</t>
  </si>
  <si>
    <t>Anno</t>
  </si>
  <si>
    <t>Autovetture</t>
  </si>
  <si>
    <t>Veicoli industriali</t>
  </si>
  <si>
    <t>Totale</t>
  </si>
  <si>
    <t>Year</t>
  </si>
  <si>
    <t>Pass. Cars</t>
  </si>
  <si>
    <t>Commercial Vehicles</t>
  </si>
  <si>
    <t>Total</t>
  </si>
  <si>
    <t>2012*</t>
  </si>
  <si>
    <t>2013*</t>
  </si>
  <si>
    <t>2014*</t>
  </si>
  <si>
    <t>2015*</t>
  </si>
  <si>
    <r>
      <t xml:space="preserve">PRODUZIONE E MONTAGGI PER MARCHE / </t>
    </r>
    <r>
      <rPr>
        <b/>
        <i/>
        <sz val="10"/>
        <rFont val="Trebuchet MS"/>
        <family val="2"/>
      </rPr>
      <t>PRODUCTION AND ASSEMBLY BY MAKES</t>
    </r>
  </si>
  <si>
    <t>VLC / LCV &lt;=3500 kg</t>
  </si>
  <si>
    <t>Autocarri / Trucks &gt;3500 kg</t>
  </si>
  <si>
    <t>Autobus/Buses &gt;3500kg</t>
  </si>
  <si>
    <t>Fonte: OICA</t>
  </si>
  <si>
    <r>
      <t>TOTALE V.I./</t>
    </r>
    <r>
      <rPr>
        <b/>
        <i/>
        <sz val="9"/>
        <rFont val="Trebuchet MS"/>
        <family val="2"/>
      </rPr>
      <t>CV TOTAL</t>
    </r>
  </si>
  <si>
    <t>TOTALE / TOTAL</t>
  </si>
  <si>
    <r>
      <t>Dettaglio per peso autocarri e bus /</t>
    </r>
    <r>
      <rPr>
        <b/>
        <i/>
        <sz val="9"/>
        <rFont val="Trebuchet MS"/>
        <family val="2"/>
      </rPr>
      <t xml:space="preserve"> Detail for GVW of trucks and buses</t>
    </r>
  </si>
  <si>
    <t>2016*</t>
  </si>
  <si>
    <t>2011*</t>
  </si>
  <si>
    <t>2017*</t>
  </si>
  <si>
    <r>
      <t>AUTOBUS</t>
    </r>
    <r>
      <rPr>
        <b/>
        <i/>
        <sz val="10"/>
        <rFont val="Trebuchet MS"/>
        <family val="2"/>
      </rPr>
      <t>/AUTO</t>
    </r>
    <r>
      <rPr>
        <i/>
        <sz val="10"/>
        <rFont val="Trebuchet MS"/>
        <family val="2"/>
      </rPr>
      <t>BUSES</t>
    </r>
  </si>
  <si>
    <t>AUDI/ VOLKSWAGEN</t>
  </si>
  <si>
    <r>
      <t>AUTOCARRI/</t>
    </r>
    <r>
      <rPr>
        <b/>
        <i/>
        <sz val="10"/>
        <rFont val="Trebuchet MS"/>
        <family val="2"/>
      </rPr>
      <t>TRUCKS</t>
    </r>
  </si>
  <si>
    <t>AUDI/VOLKSWAGEN</t>
  </si>
  <si>
    <r>
      <t xml:space="preserve">* Dal 2011 dettaglio per marca non disponibile alla fonte / </t>
    </r>
    <r>
      <rPr>
        <i/>
        <sz val="9"/>
        <rFont val="Trebuchet MS"/>
        <family val="2"/>
      </rPr>
      <t>Detail by make not more published by FEBIAC from 2011</t>
    </r>
  </si>
  <si>
    <t>2018*</t>
  </si>
  <si>
    <t>2019*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</si>
</sst>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43" formatCode="_-* #,##0.00_-;\-* #,##0.00_-;_-* &quot;-&quot;??_-;_-@_-"/>
    <numFmt numFmtId="164" formatCode="#,##0_ ;[Red]\-#,##0\ "/>
    <numFmt numFmtId="165" formatCode="#,###,##0"/>
    <numFmt numFmtId="166" formatCode="_-* #,##0.00\ _F_-;\-* #,##0.00\ _F_-;_-* &quot;-&quot;??\ _F_-;_-@_-"/>
    <numFmt numFmtId="167" formatCode="#,##0.0_);\(#,##0.0\)"/>
    <numFmt numFmtId="168" formatCode="0.0"/>
    <numFmt numFmtId="169" formatCode="#,##0_ ;\-#,##0\ "/>
  </numFmts>
  <fonts count="19">
    <font>
      <sz val="11"/>
      <color theme="1"/>
      <name val="Calibri"/>
      <family val="2"/>
      <scheme val="minor"/>
    </font>
    <font>
      <sz val="10"/>
      <name val="Gill Sans"/>
    </font>
    <font>
      <b/>
      <sz val="10"/>
      <name val="Trebuchet MS"/>
      <family val="2"/>
    </font>
    <font>
      <b/>
      <i/>
      <sz val="10"/>
      <name val="Trebuchet MS"/>
      <family val="2"/>
    </font>
    <font>
      <sz val="9"/>
      <name val="Trebuchet MS"/>
      <family val="2"/>
    </font>
    <font>
      <i/>
      <sz val="10"/>
      <name val="Trebuchet MS"/>
      <family val="2"/>
    </font>
    <font>
      <b/>
      <sz val="9"/>
      <name val="Trebuchet MS"/>
      <family val="2"/>
    </font>
    <font>
      <i/>
      <sz val="9"/>
      <name val="Trebuchet MS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sz val="10"/>
      <name val="Trebuchet MS"/>
      <family val="2"/>
    </font>
    <font>
      <b/>
      <i/>
      <sz val="9"/>
      <name val="Trebuchet MS"/>
      <family val="2"/>
    </font>
    <font>
      <sz val="11"/>
      <color indexed="8"/>
      <name val="Trebuchet MS"/>
      <family val="2"/>
    </font>
    <font>
      <sz val="11"/>
      <color indexed="9"/>
      <name val="Trebuchet MS"/>
      <family val="2"/>
    </font>
    <font>
      <sz val="8"/>
      <name val="Calibri"/>
      <family val="2"/>
    </font>
    <font>
      <sz val="11"/>
      <name val="Trebuchet MS"/>
      <family val="2"/>
    </font>
    <font>
      <sz val="12"/>
      <name val="Helv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gray0625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6">
    <xf numFmtId="0" fontId="0" fillId="0" borderId="0"/>
    <xf numFmtId="165" fontId="8" fillId="2" borderId="0" applyNumberFormat="0" applyBorder="0">
      <alignment horizontal="right"/>
      <protection locked="0"/>
    </xf>
    <xf numFmtId="165" fontId="8" fillId="3" borderId="0" applyNumberFormat="0" applyBorder="0">
      <alignment horizontal="right"/>
      <protection locked="0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0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18" fillId="0" borderId="0"/>
    <xf numFmtId="0" fontId="18" fillId="0" borderId="0"/>
    <xf numFmtId="0" fontId="1" fillId="0" borderId="0"/>
    <xf numFmtId="0" fontId="10" fillId="0" borderId="0"/>
    <xf numFmtId="0" fontId="9" fillId="0" borderId="0"/>
    <xf numFmtId="0" fontId="9" fillId="0" borderId="0"/>
    <xf numFmtId="9" fontId="11" fillId="0" borderId="0" applyFont="0" applyFill="0" applyBorder="0" applyAlignment="0" applyProtection="0"/>
    <xf numFmtId="165" fontId="8" fillId="2" borderId="0" applyNumberFormat="0" applyBorder="0">
      <alignment horizontal="left"/>
      <protection locked="0"/>
    </xf>
  </cellStyleXfs>
  <cellXfs count="82">
    <xf numFmtId="0" fontId="0" fillId="0" borderId="0" xfId="0"/>
    <xf numFmtId="0" fontId="2" fillId="0" borderId="0" xfId="10" applyFont="1"/>
    <xf numFmtId="0" fontId="4" fillId="0" borderId="0" xfId="10" applyFont="1"/>
    <xf numFmtId="0" fontId="2" fillId="0" borderId="1" xfId="10" applyFont="1" applyBorder="1"/>
    <xf numFmtId="0" fontId="6" fillId="4" borderId="1" xfId="10" applyFont="1" applyFill="1" applyBorder="1" applyAlignment="1">
      <alignment horizontal="right"/>
    </xf>
    <xf numFmtId="0" fontId="6" fillId="4" borderId="1" xfId="10" applyFont="1" applyFill="1" applyBorder="1"/>
    <xf numFmtId="0" fontId="4" fillId="4" borderId="0" xfId="10" applyFont="1" applyFill="1"/>
    <xf numFmtId="0" fontId="6" fillId="0" borderId="1" xfId="10" applyFont="1" applyBorder="1"/>
    <xf numFmtId="164" fontId="6" fillId="0" borderId="1" xfId="3" applyNumberFormat="1" applyFont="1" applyBorder="1" applyAlignment="1">
      <alignment horizontal="right"/>
    </xf>
    <xf numFmtId="164" fontId="6" fillId="4" borderId="1" xfId="3" applyNumberFormat="1" applyFont="1" applyFill="1" applyBorder="1" applyAlignment="1">
      <alignment horizontal="right"/>
    </xf>
    <xf numFmtId="0" fontId="4" fillId="0" borderId="1" xfId="10" applyFont="1" applyBorder="1"/>
    <xf numFmtId="164" fontId="4" fillId="0" borderId="1" xfId="3" applyNumberFormat="1" applyFont="1" applyBorder="1" applyAlignment="1">
      <alignment horizontal="right"/>
    </xf>
    <xf numFmtId="164" fontId="4" fillId="0" borderId="1" xfId="10" applyNumberFormat="1" applyFont="1" applyBorder="1"/>
    <xf numFmtId="164" fontId="4" fillId="4" borderId="1" xfId="10" applyNumberFormat="1" applyFont="1" applyFill="1" applyBorder="1"/>
    <xf numFmtId="0" fontId="6" fillId="0" borderId="0" xfId="10" applyFont="1"/>
    <xf numFmtId="164" fontId="4" fillId="0" borderId="1" xfId="10" applyNumberFormat="1" applyFont="1" applyBorder="1" applyAlignment="1">
      <alignment horizontal="right"/>
    </xf>
    <xf numFmtId="164" fontId="4" fillId="0" borderId="1" xfId="3" applyNumberFormat="1" applyFont="1" applyBorder="1"/>
    <xf numFmtId="164" fontId="4" fillId="4" borderId="1" xfId="10" applyNumberFormat="1" applyFont="1" applyFill="1" applyBorder="1" applyAlignment="1">
      <alignment horizontal="right"/>
    </xf>
    <xf numFmtId="164" fontId="4" fillId="4" borderId="1" xfId="3" applyNumberFormat="1" applyFont="1" applyFill="1" applyBorder="1" applyAlignment="1">
      <alignment horizontal="right"/>
    </xf>
    <xf numFmtId="0" fontId="6" fillId="5" borderId="2" xfId="10" applyFont="1" applyFill="1" applyBorder="1"/>
    <xf numFmtId="164" fontId="6" fillId="5" borderId="2" xfId="10" applyNumberFormat="1" applyFont="1" applyFill="1" applyBorder="1"/>
    <xf numFmtId="0" fontId="4" fillId="4" borderId="1" xfId="10" applyFont="1" applyFill="1" applyBorder="1"/>
    <xf numFmtId="164" fontId="4" fillId="4" borderId="1" xfId="3" applyNumberFormat="1" applyFont="1" applyFill="1" applyBorder="1"/>
    <xf numFmtId="0" fontId="6" fillId="5" borderId="2" xfId="10" applyFont="1" applyFill="1" applyBorder="1" applyAlignment="1">
      <alignment horizontal="left" vertical="center"/>
    </xf>
    <xf numFmtId="164" fontId="6" fillId="5" borderId="2" xfId="3" applyNumberFormat="1" applyFont="1" applyFill="1" applyBorder="1"/>
    <xf numFmtId="164" fontId="6" fillId="5" borderId="2" xfId="3" applyNumberFormat="1" applyFont="1" applyFill="1" applyBorder="1" applyAlignment="1">
      <alignment horizontal="right"/>
    </xf>
    <xf numFmtId="0" fontId="4" fillId="0" borderId="1" xfId="10" applyFont="1" applyBorder="1" applyAlignment="1">
      <alignment horizontal="left"/>
    </xf>
    <xf numFmtId="164" fontId="4" fillId="0" borderId="1" xfId="3" applyNumberFormat="1" applyFont="1" applyFill="1" applyBorder="1"/>
    <xf numFmtId="164" fontId="4" fillId="0" borderId="1" xfId="3" applyNumberFormat="1" applyFont="1" applyFill="1" applyBorder="1" applyAlignment="1">
      <alignment horizontal="right"/>
    </xf>
    <xf numFmtId="0" fontId="4" fillId="0" borderId="1" xfId="10" applyFont="1" applyFill="1" applyBorder="1" applyAlignment="1">
      <alignment horizontal="left"/>
    </xf>
    <xf numFmtId="0" fontId="7" fillId="0" borderId="0" xfId="10" applyFont="1" applyAlignment="1">
      <alignment horizontal="right"/>
    </xf>
    <xf numFmtId="0" fontId="12" fillId="0" borderId="0" xfId="10" applyFont="1"/>
    <xf numFmtId="0" fontId="14" fillId="0" borderId="0" xfId="0" applyFont="1"/>
    <xf numFmtId="0" fontId="7" fillId="0" borderId="0" xfId="10" applyFont="1" applyAlignment="1">
      <alignment horizontal="left"/>
    </xf>
    <xf numFmtId="0" fontId="7" fillId="0" borderId="0" xfId="10" applyFont="1"/>
    <xf numFmtId="0" fontId="6" fillId="6" borderId="2" xfId="10" applyFont="1" applyFill="1" applyBorder="1" applyAlignment="1">
      <alignment horizontal="left"/>
    </xf>
    <xf numFmtId="0" fontId="6" fillId="6" borderId="2" xfId="10" applyFont="1" applyFill="1" applyBorder="1" applyAlignment="1">
      <alignment horizontal="right"/>
    </xf>
    <xf numFmtId="0" fontId="6" fillId="6" borderId="2" xfId="10" applyFont="1" applyFill="1" applyBorder="1"/>
    <xf numFmtId="0" fontId="6" fillId="6" borderId="3" xfId="10" applyFont="1" applyFill="1" applyBorder="1" applyAlignment="1">
      <alignment horizontal="center"/>
    </xf>
    <xf numFmtId="0" fontId="15" fillId="0" borderId="0" xfId="0" applyFont="1"/>
    <xf numFmtId="168" fontId="15" fillId="0" borderId="0" xfId="0" applyNumberFormat="1" applyFont="1"/>
    <xf numFmtId="0" fontId="17" fillId="0" borderId="0" xfId="0" applyFont="1"/>
    <xf numFmtId="168" fontId="17" fillId="0" borderId="0" xfId="0" applyNumberFormat="1" applyFont="1"/>
    <xf numFmtId="0" fontId="13" fillId="6" borderId="2" xfId="10" applyFont="1" applyFill="1" applyBorder="1" applyAlignment="1">
      <alignment horizontal="right"/>
    </xf>
    <xf numFmtId="0" fontId="4" fillId="7" borderId="0" xfId="10" applyFont="1" applyFill="1" applyBorder="1" applyAlignment="1">
      <alignment horizontal="left" vertical="center"/>
    </xf>
    <xf numFmtId="0" fontId="13" fillId="0" borderId="2" xfId="10" applyFont="1" applyFill="1" applyBorder="1" applyAlignment="1">
      <alignment horizontal="left" indent="3"/>
    </xf>
    <xf numFmtId="169" fontId="7" fillId="0" borderId="2" xfId="10" applyNumberFormat="1" applyFont="1" applyBorder="1"/>
    <xf numFmtId="41" fontId="4" fillId="0" borderId="0" xfId="10" applyNumberFormat="1" applyFont="1"/>
    <xf numFmtId="41" fontId="7" fillId="0" borderId="2" xfId="10" applyNumberFormat="1" applyFont="1" applyBorder="1" applyAlignment="1"/>
    <xf numFmtId="41" fontId="7" fillId="0" borderId="2" xfId="10" applyNumberFormat="1" applyFont="1" applyBorder="1" applyAlignment="1">
      <alignment wrapText="1"/>
    </xf>
    <xf numFmtId="169" fontId="13" fillId="0" borderId="2" xfId="10" applyNumberFormat="1" applyFont="1" applyBorder="1"/>
    <xf numFmtId="3" fontId="0" fillId="0" borderId="0" xfId="0" applyNumberFormat="1" applyFont="1"/>
    <xf numFmtId="0" fontId="13" fillId="6" borderId="4" xfId="10" applyFont="1" applyFill="1" applyBorder="1" applyAlignment="1">
      <alignment horizontal="right"/>
    </xf>
    <xf numFmtId="0" fontId="6" fillId="4" borderId="5" xfId="10" applyFont="1" applyFill="1" applyBorder="1" applyAlignment="1">
      <alignment horizontal="right"/>
    </xf>
    <xf numFmtId="164" fontId="6" fillId="4" borderId="5" xfId="3" applyNumberFormat="1" applyFont="1" applyFill="1" applyBorder="1" applyAlignment="1">
      <alignment horizontal="right"/>
    </xf>
    <xf numFmtId="164" fontId="4" fillId="4" borderId="5" xfId="10" applyNumberFormat="1" applyFont="1" applyFill="1" applyBorder="1"/>
    <xf numFmtId="164" fontId="4" fillId="4" borderId="5" xfId="10" applyNumberFormat="1" applyFont="1" applyFill="1" applyBorder="1" applyAlignment="1">
      <alignment horizontal="right"/>
    </xf>
    <xf numFmtId="164" fontId="4" fillId="0" borderId="5" xfId="10" applyNumberFormat="1" applyFont="1" applyBorder="1"/>
    <xf numFmtId="164" fontId="4" fillId="0" borderId="1" xfId="10" applyNumberFormat="1" applyFont="1" applyFill="1" applyBorder="1"/>
    <xf numFmtId="164" fontId="4" fillId="0" borderId="5" xfId="10" applyNumberFormat="1" applyFont="1" applyFill="1" applyBorder="1"/>
    <xf numFmtId="0" fontId="13" fillId="6" borderId="1" xfId="10" applyFont="1" applyFill="1" applyBorder="1" applyAlignment="1">
      <alignment horizontal="center"/>
    </xf>
    <xf numFmtId="164" fontId="4" fillId="7" borderId="1" xfId="3" applyNumberFormat="1" applyFont="1" applyFill="1" applyBorder="1" applyAlignment="1">
      <alignment horizontal="right"/>
    </xf>
    <xf numFmtId="169" fontId="7" fillId="7" borderId="6" xfId="10" applyNumberFormat="1" applyFont="1" applyFill="1" applyBorder="1"/>
    <xf numFmtId="0" fontId="7" fillId="0" borderId="3" xfId="10" applyFont="1" applyBorder="1" applyAlignment="1">
      <alignment horizontal="center"/>
    </xf>
    <xf numFmtId="167" fontId="4" fillId="0" borderId="3" xfId="10" applyNumberFormat="1" applyFont="1" applyBorder="1" applyProtection="1"/>
    <xf numFmtId="0" fontId="7" fillId="0" borderId="1" xfId="10" applyFont="1" applyBorder="1" applyAlignment="1">
      <alignment horizontal="center"/>
    </xf>
    <xf numFmtId="167" fontId="4" fillId="0" borderId="1" xfId="10" applyNumberFormat="1" applyFont="1" applyBorder="1" applyProtection="1"/>
    <xf numFmtId="0" fontId="7" fillId="0" borderId="6" xfId="10" applyFont="1" applyBorder="1" applyAlignment="1">
      <alignment horizontal="center"/>
    </xf>
    <xf numFmtId="167" fontId="4" fillId="0" borderId="6" xfId="10" applyNumberFormat="1" applyFont="1" applyBorder="1" applyProtection="1"/>
    <xf numFmtId="164" fontId="4" fillId="4" borderId="2" xfId="10" applyNumberFormat="1" applyFont="1" applyFill="1" applyBorder="1" applyAlignment="1">
      <alignment horizontal="right"/>
    </xf>
    <xf numFmtId="164" fontId="6" fillId="0" borderId="0" xfId="3" applyNumberFormat="1" applyFont="1" applyFill="1" applyBorder="1"/>
    <xf numFmtId="169" fontId="4" fillId="0" borderId="2" xfId="10" applyNumberFormat="1" applyFont="1" applyBorder="1"/>
    <xf numFmtId="41" fontId="4" fillId="0" borderId="2" xfId="10" applyNumberFormat="1" applyFont="1" applyBorder="1" applyAlignment="1"/>
    <xf numFmtId="169" fontId="6" fillId="0" borderId="2" xfId="10" applyNumberFormat="1" applyFont="1" applyBorder="1"/>
    <xf numFmtId="0" fontId="13" fillId="0" borderId="2" xfId="10" applyFont="1" applyFill="1" applyBorder="1" applyAlignment="1">
      <alignment horizontal="left" wrapText="1" indent="3"/>
    </xf>
    <xf numFmtId="164" fontId="6" fillId="0" borderId="1" xfId="3" applyNumberFormat="1" applyFont="1" applyFill="1" applyBorder="1" applyAlignment="1">
      <alignment horizontal="right"/>
    </xf>
    <xf numFmtId="164" fontId="4" fillId="0" borderId="1" xfId="10" applyNumberFormat="1" applyFont="1" applyFill="1" applyBorder="1" applyAlignment="1">
      <alignment horizontal="right"/>
    </xf>
    <xf numFmtId="0" fontId="2" fillId="0" borderId="0" xfId="10" applyFont="1" applyAlignment="1">
      <alignment horizontal="left" indent="2"/>
    </xf>
    <xf numFmtId="0" fontId="12" fillId="0" borderId="0" xfId="10" applyFont="1" applyAlignment="1">
      <alignment horizontal="left" indent="1"/>
    </xf>
    <xf numFmtId="0" fontId="5" fillId="0" borderId="0" xfId="10" applyFont="1" applyAlignment="1">
      <alignment horizontal="left" indent="2"/>
    </xf>
    <xf numFmtId="0" fontId="2" fillId="0" borderId="0" xfId="10" applyFont="1" applyAlignment="1"/>
    <xf numFmtId="0" fontId="2" fillId="0" borderId="0" xfId="10" applyFont="1" applyAlignment="1">
      <alignment horizontal="left"/>
    </xf>
  </cellXfs>
  <cellStyles count="16">
    <cellStyle name="Ligne détail" xfId="1" xr:uid="{00000000-0005-0000-0000-000000000000}"/>
    <cellStyle name="Ligne détail 2" xfId="2" xr:uid="{00000000-0005-0000-0000-000001000000}"/>
    <cellStyle name="Migliaia [0] 2" xfId="3" xr:uid="{00000000-0005-0000-0000-000002000000}"/>
    <cellStyle name="Migliaia 2" xfId="4" xr:uid="{00000000-0005-0000-0000-000003000000}"/>
    <cellStyle name="Migliaia 3" xfId="5" xr:uid="{00000000-0005-0000-0000-000004000000}"/>
    <cellStyle name="Milliers 2" xfId="6" xr:uid="{00000000-0005-0000-0000-000005000000}"/>
    <cellStyle name="Milliers_Classement2005-r" xfId="7" xr:uid="{00000000-0005-0000-0000-000006000000}"/>
    <cellStyle name="Normal 2" xfId="8" xr:uid="{00000000-0005-0000-0000-000007000000}"/>
    <cellStyle name="Normal_PROV2001" xfId="9" xr:uid="{00000000-0005-0000-0000-000008000000}"/>
    <cellStyle name="Normale" xfId="0" builtinId="0"/>
    <cellStyle name="Normale 2" xfId="10" xr:uid="{00000000-0005-0000-0000-00000A000000}"/>
    <cellStyle name="Normale 2 2 2" xfId="11" xr:uid="{00000000-0005-0000-0000-00000B000000}"/>
    <cellStyle name="Normale 2_EXPORT_IMPORT" xfId="12" xr:uid="{00000000-0005-0000-0000-00000C000000}"/>
    <cellStyle name="Normale 3" xfId="13" xr:uid="{00000000-0005-0000-0000-00000D000000}"/>
    <cellStyle name="Pourcentage 2" xfId="14" xr:uid="{00000000-0005-0000-0000-00000E000000}"/>
    <cellStyle name="Titre lignes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chartsheet" Target="chartsheets/sheet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00" b="1" i="0" u="none" strike="noStrike" baseline="0">
                <a:solidFill>
                  <a:schemeClr val="tx1"/>
                </a:solidFill>
                <a:latin typeface="Trebuchet MS"/>
                <a:ea typeface="Trebuchet MS"/>
                <a:cs typeface="Trebuchet MS"/>
              </a:defRPr>
            </a:pPr>
            <a:r>
              <a:rPr lang="it-IT" sz="1400">
                <a:solidFill>
                  <a:schemeClr val="tx1"/>
                </a:solidFill>
              </a:rPr>
              <a:t>BELGIO - Produzione Autoveicoli - Trend 1980-2019, (.000 di unità)
ANFIA su dati FEBIAC</a:t>
            </a:r>
          </a:p>
        </c:rich>
      </c:tx>
      <c:layout>
        <c:manualLayout>
          <c:xMode val="edge"/>
          <c:yMode val="edge"/>
          <c:x val="1.9073409606485132E-2"/>
          <c:y val="2.528421765444774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705685618729096"/>
          <c:y val="0.21898931975633376"/>
          <c:w val="0.85117056856187279"/>
          <c:h val="0.63582744102843647"/>
        </c:manualLayout>
      </c:layout>
      <c:areaChart>
        <c:grouping val="standard"/>
        <c:varyColors val="0"/>
        <c:ser>
          <c:idx val="1"/>
          <c:order val="0"/>
          <c:spPr>
            <a:solidFill>
              <a:schemeClr val="accent1"/>
            </a:solidFill>
          </c:spPr>
          <c:cat>
            <c:numRef>
              <c:f>'Trend anni'!$A$8:$A$39</c:f>
              <c:numCache>
                <c:formatCode>General</c:formatCode>
                <c:ptCount val="32"/>
                <c:pt idx="0">
                  <c:v>1980</c:v>
                </c:pt>
                <c:pt idx="1">
                  <c:v>1985</c:v>
                </c:pt>
                <c:pt idx="2">
                  <c:v>1990</c:v>
                </c:pt>
                <c:pt idx="3">
                  <c:v>1991</c:v>
                </c:pt>
                <c:pt idx="4">
                  <c:v>1992</c:v>
                </c:pt>
                <c:pt idx="5">
                  <c:v>1993</c:v>
                </c:pt>
                <c:pt idx="6">
                  <c:v>1994</c:v>
                </c:pt>
                <c:pt idx="7">
                  <c:v>1995</c:v>
                </c:pt>
                <c:pt idx="8">
                  <c:v>1996</c:v>
                </c:pt>
                <c:pt idx="9">
                  <c:v>1997</c:v>
                </c:pt>
                <c:pt idx="10">
                  <c:v>1998</c:v>
                </c:pt>
                <c:pt idx="11">
                  <c:v>1999</c:v>
                </c:pt>
                <c:pt idx="12">
                  <c:v>2000</c:v>
                </c:pt>
                <c:pt idx="13">
                  <c:v>2001</c:v>
                </c:pt>
                <c:pt idx="14">
                  <c:v>2002</c:v>
                </c:pt>
                <c:pt idx="15">
                  <c:v>2003</c:v>
                </c:pt>
                <c:pt idx="16">
                  <c:v>2004</c:v>
                </c:pt>
                <c:pt idx="17">
                  <c:v>2005</c:v>
                </c:pt>
                <c:pt idx="18">
                  <c:v>2006</c:v>
                </c:pt>
                <c:pt idx="19">
                  <c:v>2007</c:v>
                </c:pt>
                <c:pt idx="20">
                  <c:v>2008</c:v>
                </c:pt>
                <c:pt idx="21">
                  <c:v>2009</c:v>
                </c:pt>
                <c:pt idx="22">
                  <c:v>2010</c:v>
                </c:pt>
                <c:pt idx="23">
                  <c:v>2011</c:v>
                </c:pt>
                <c:pt idx="24">
                  <c:v>2012</c:v>
                </c:pt>
                <c:pt idx="25">
                  <c:v>2013</c:v>
                </c:pt>
                <c:pt idx="26">
                  <c:v>2014</c:v>
                </c:pt>
                <c:pt idx="27">
                  <c:v>2015</c:v>
                </c:pt>
                <c:pt idx="28">
                  <c:v>2016</c:v>
                </c:pt>
                <c:pt idx="29">
                  <c:v>2017</c:v>
                </c:pt>
                <c:pt idx="30">
                  <c:v>2018</c:v>
                </c:pt>
                <c:pt idx="31">
                  <c:v>2019</c:v>
                </c:pt>
              </c:numCache>
            </c:numRef>
          </c:cat>
          <c:val>
            <c:numRef>
              <c:f>'Trend anni'!$D$8:$D$39</c:f>
              <c:numCache>
                <c:formatCode>#,##0.0_);\(#,##0.0\)</c:formatCode>
                <c:ptCount val="32"/>
                <c:pt idx="0">
                  <c:v>929.005</c:v>
                </c:pt>
                <c:pt idx="1">
                  <c:v>1034.864</c:v>
                </c:pt>
                <c:pt idx="2">
                  <c:v>1252.1959999999999</c:v>
                </c:pt>
                <c:pt idx="3">
                  <c:v>1153.5150000000001</c:v>
                </c:pt>
                <c:pt idx="4">
                  <c:v>1165.607</c:v>
                </c:pt>
                <c:pt idx="5">
                  <c:v>1155.606</c:v>
                </c:pt>
                <c:pt idx="6">
                  <c:v>1291.829</c:v>
                </c:pt>
                <c:pt idx="7">
                  <c:v>1272.5340000000001</c:v>
                </c:pt>
                <c:pt idx="8">
                  <c:v>1233.9829999999999</c:v>
                </c:pt>
                <c:pt idx="9">
                  <c:v>1101.3040000000001</c:v>
                </c:pt>
                <c:pt idx="10">
                  <c:v>1065.154</c:v>
                </c:pt>
                <c:pt idx="11">
                  <c:v>1016.432</c:v>
                </c:pt>
                <c:pt idx="12">
                  <c:v>1033.2939999999999</c:v>
                </c:pt>
                <c:pt idx="13">
                  <c:v>1187.2570000000001</c:v>
                </c:pt>
                <c:pt idx="14">
                  <c:v>1057.201</c:v>
                </c:pt>
                <c:pt idx="15">
                  <c:v>904.38400000000001</c:v>
                </c:pt>
                <c:pt idx="16">
                  <c:v>908.13400000000001</c:v>
                </c:pt>
                <c:pt idx="17">
                  <c:v>926.52800000000002</c:v>
                </c:pt>
                <c:pt idx="18">
                  <c:v>918.05599999999993</c:v>
                </c:pt>
                <c:pt idx="19">
                  <c:v>834.40300000000002</c:v>
                </c:pt>
                <c:pt idx="20">
                  <c:v>724.51599999999996</c:v>
                </c:pt>
                <c:pt idx="21">
                  <c:v>537.35400000000004</c:v>
                </c:pt>
                <c:pt idx="22">
                  <c:v>555.30200000000002</c:v>
                </c:pt>
                <c:pt idx="23">
                  <c:v>596.4609999999999</c:v>
                </c:pt>
                <c:pt idx="24">
                  <c:v>538.84799999999996</c:v>
                </c:pt>
                <c:pt idx="25">
                  <c:v>503.50400000000002</c:v>
                </c:pt>
                <c:pt idx="26">
                  <c:v>516.83100000000002</c:v>
                </c:pt>
                <c:pt idx="27">
                  <c:v>409.25300000000004</c:v>
                </c:pt>
                <c:pt idx="28">
                  <c:v>399.42699999999996</c:v>
                </c:pt>
                <c:pt idx="29">
                  <c:v>377.00200000000001</c:v>
                </c:pt>
                <c:pt idx="30">
                  <c:v>308.49300000000005</c:v>
                </c:pt>
                <c:pt idx="31">
                  <c:v>285.79700000000003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16-4DDF-9D70-94B408CB79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>
              <a:solidFill>
                <a:schemeClr val="bg2"/>
              </a:solidFill>
            </a:ln>
          </c:spPr>
        </c:dropLines>
        <c:axId val="304479016"/>
        <c:axId val="1"/>
      </c:areaChart>
      <c:catAx>
        <c:axId val="304479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chemeClr val="tx1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#,##0.0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chemeClr val="tx1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304479016"/>
        <c:crosses val="autoZero"/>
        <c:crossBetween val="midCat"/>
        <c:majorUnit val="200"/>
      </c:valAx>
    </c:plotArea>
    <c:plotVisOnly val="1"/>
    <c:dispBlanksAs val="gap"/>
    <c:showDLblsOverMax val="0"/>
  </c:chart>
  <c:spPr>
    <a:ln w="15875">
      <a:noFill/>
    </a:ln>
  </c:spPr>
  <c:txPr>
    <a:bodyPr/>
    <a:lstStyle/>
    <a:p>
      <a:pPr>
        <a:defRPr sz="1000" b="0" i="0" u="none" strike="noStrike" baseline="0">
          <a:solidFill>
            <a:srgbClr val="333399"/>
          </a:solidFill>
          <a:latin typeface="Tahoma"/>
          <a:ea typeface="Tahoma"/>
          <a:cs typeface="Tahoma"/>
        </a:defRPr>
      </a:pPr>
      <a:endParaRPr lang="it-IT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 codeName="Grafico3"/>
  <sheetViews>
    <sheetView zoomScale="69" workbookViewId="0"/>
  </sheetViews>
  <pageMargins left="0.70866141732283472" right="0.70866141732283472" top="0.74803149606299213" bottom="0.74803149606299213" header="0.31496062992125984" footer="0.31496062992125984"/>
  <pageSetup paperSize="9" orientation="landscape" r:id="rId1"/>
  <headerFooter alignWithMargins="0">
    <oddFooter>&amp;L&amp;"Trebuchet MS,Grassetto"&amp;10Statistiche estere - PRODUZIONE MONDIALE
Automobile in cifre&amp;C&amp;"Trebuchet MS,Grassetto"&amp;9&amp;P/&amp;N&amp;R&amp;"Trebuchet MS,Grassetto"&amp;10ANFIA - Studi e statistiche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0</xdr:col>
      <xdr:colOff>958850</xdr:colOff>
      <xdr:row>3</xdr:row>
      <xdr:rowOff>29625</xdr:rowOff>
    </xdr:to>
    <xdr:pic>
      <xdr:nvPicPr>
        <xdr:cNvPr id="3" name="Picture 5" descr="Logo ANFIA PANTONE">
          <a:extLst>
            <a:ext uri="{FF2B5EF4-FFF2-40B4-BE49-F238E27FC236}">
              <a16:creationId xmlns:a16="http://schemas.microsoft.com/office/drawing/2014/main" id="{BA208515-9722-4094-9918-69482662B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9050"/>
          <a:ext cx="863600" cy="505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25400</xdr:rowOff>
    </xdr:from>
    <xdr:to>
      <xdr:col>1</xdr:col>
      <xdr:colOff>88900</xdr:colOff>
      <xdr:row>2</xdr:row>
      <xdr:rowOff>47852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4C6745F7-D028-48EA-B203-D94CA6604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25400"/>
          <a:ext cx="742950" cy="4352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58116" cy="6064710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61046842-7AE1-4E8C-8A3F-B45529E60DC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0.20206</cdr:x>
      <cdr:y>0.15627</cdr:y>
    </cdr:from>
    <cdr:to>
      <cdr:x>0.38443</cdr:x>
      <cdr:y>0.24406</cdr:y>
    </cdr:to>
    <cdr:sp macro="" textlink="">
      <cdr:nvSpPr>
        <cdr:cNvPr id="3" name="CasellaDiTesto 1"/>
        <cdr:cNvSpPr txBox="1"/>
      </cdr:nvSpPr>
      <cdr:spPr>
        <a:xfrm xmlns:a="http://schemas.openxmlformats.org/drawingml/2006/main">
          <a:off x="1868878" y="944873"/>
          <a:ext cx="1686725" cy="530805"/>
        </a:xfrm>
        <a:prstGeom xmlns:a="http://schemas.openxmlformats.org/drawingml/2006/main" prst="rect">
          <a:avLst/>
        </a:prstGeom>
        <a:solidFill xmlns:a="http://schemas.openxmlformats.org/drawingml/2006/main">
          <a:srgbClr val="C00000"/>
        </a:solidFill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it-IT" sz="1100" b="1">
              <a:solidFill>
                <a:schemeClr val="bg1"/>
              </a:solidFill>
              <a:latin typeface="Trebuchet MS" panose="020B0603020202020204" pitchFamily="34" charset="0"/>
              <a:ea typeface="Tahoma" panose="020B0604030504040204" pitchFamily="34" charset="0"/>
              <a:cs typeface="Tahoma" panose="020B0604030504040204" pitchFamily="34" charset="0"/>
            </a:rPr>
            <a:t>anno record 1994:</a:t>
          </a:r>
          <a:r>
            <a:rPr lang="it-IT" sz="1100" b="1" baseline="0">
              <a:solidFill>
                <a:schemeClr val="bg1"/>
              </a:solidFill>
              <a:latin typeface="Trebuchet MS" panose="020B0603020202020204" pitchFamily="34" charset="0"/>
              <a:ea typeface="Tahoma" panose="020B0604030504040204" pitchFamily="34" charset="0"/>
              <a:cs typeface="Tahoma" panose="020B0604030504040204" pitchFamily="34" charset="0"/>
            </a:rPr>
            <a:t> </a:t>
          </a:r>
        </a:p>
        <a:p xmlns:a="http://schemas.openxmlformats.org/drawingml/2006/main">
          <a:pPr algn="ctr"/>
          <a:r>
            <a:rPr lang="it-IT" sz="1100" b="1" baseline="0">
              <a:solidFill>
                <a:schemeClr val="bg1"/>
              </a:solidFill>
              <a:latin typeface="Trebuchet MS" panose="020B0603020202020204" pitchFamily="34" charset="0"/>
              <a:ea typeface="Tahoma" panose="020B0604030504040204" pitchFamily="34" charset="0"/>
              <a:cs typeface="Tahoma" panose="020B0604030504040204" pitchFamily="34" charset="0"/>
            </a:rPr>
            <a:t>1.291.829 unità</a:t>
          </a:r>
          <a:endParaRPr lang="it-IT" sz="1100" b="1">
            <a:solidFill>
              <a:schemeClr val="bg1"/>
            </a:solidFill>
            <a:latin typeface="Trebuchet MS" panose="020B060302020202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cdr:txBody>
    </cdr:sp>
  </cdr:relSizeAnchor>
  <cdr:relSizeAnchor xmlns:cdr="http://schemas.openxmlformats.org/drawingml/2006/chartDrawing">
    <cdr:from>
      <cdr:x>0.86702</cdr:x>
      <cdr:y>0.02752</cdr:y>
    </cdr:from>
    <cdr:to>
      <cdr:x>0.97156</cdr:x>
      <cdr:y>0.11018</cdr:y>
    </cdr:to>
    <cdr:pic>
      <cdr:nvPicPr>
        <cdr:cNvPr id="4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4FB5FB57-D157-4FF9-91A9-5438998B3F5E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8014237" y="201054"/>
          <a:ext cx="960105" cy="5931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INI%20PORTALE%20AUTO%20IN%20CIFRE%202012/area%20riservata/statistiche%20italia/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/>
  <dimension ref="A2:V51"/>
  <sheetViews>
    <sheetView showGridLines="0" tabSelected="1" zoomScaleNormal="100" zoomScaleSheetLayoutView="40" workbookViewId="0">
      <pane ySplit="5" topLeftCell="A6" activePane="bottomLeft" state="frozen"/>
      <selection pane="bottomLeft" activeCell="U1" sqref="U1"/>
    </sheetView>
  </sheetViews>
  <sheetFormatPr defaultColWidth="9.1796875" defaultRowHeight="12"/>
  <cols>
    <col min="1" max="1" width="26.1796875" style="2" customWidth="1"/>
    <col min="2" max="8" width="10.1796875" style="2" hidden="1" customWidth="1"/>
    <col min="9" max="11" width="8.7265625" style="2" hidden="1" customWidth="1"/>
    <col min="12" max="21" width="8.7265625" style="2" customWidth="1"/>
    <col min="22" max="16384" width="9.1796875" style="2"/>
  </cols>
  <sheetData>
    <row r="2" spans="1:21" ht="13.5">
      <c r="B2" s="80" t="s">
        <v>0</v>
      </c>
      <c r="C2" s="80"/>
      <c r="D2" s="80"/>
      <c r="E2" s="80"/>
      <c r="F2" s="80"/>
      <c r="G2" s="80"/>
      <c r="H2" s="80"/>
      <c r="J2" s="80"/>
      <c r="K2" s="80"/>
      <c r="L2" s="80" t="s">
        <v>0</v>
      </c>
      <c r="M2" s="80"/>
      <c r="N2" s="80"/>
      <c r="O2" s="80"/>
      <c r="P2" s="80"/>
      <c r="Q2" s="80"/>
      <c r="R2" s="80"/>
      <c r="S2" s="80"/>
      <c r="T2" s="80"/>
      <c r="U2" s="80"/>
    </row>
    <row r="3" spans="1:21" ht="13.5">
      <c r="B3" s="81" t="s">
        <v>38</v>
      </c>
      <c r="L3" s="81" t="s">
        <v>38</v>
      </c>
    </row>
    <row r="5" spans="1:21">
      <c r="A5" s="35"/>
      <c r="B5" s="36">
        <v>2000</v>
      </c>
      <c r="C5" s="36">
        <v>2001</v>
      </c>
      <c r="D5" s="36">
        <v>2002</v>
      </c>
      <c r="E5" s="36">
        <v>2003</v>
      </c>
      <c r="F5" s="36">
        <v>2004</v>
      </c>
      <c r="G5" s="36">
        <v>2005</v>
      </c>
      <c r="H5" s="36">
        <v>2006</v>
      </c>
      <c r="I5" s="36">
        <v>2007</v>
      </c>
      <c r="J5" s="37">
        <v>2008</v>
      </c>
      <c r="K5" s="36">
        <v>2009</v>
      </c>
      <c r="L5" s="36">
        <v>2010</v>
      </c>
      <c r="M5" s="36" t="s">
        <v>47</v>
      </c>
      <c r="N5" s="43" t="s">
        <v>34</v>
      </c>
      <c r="O5" s="43" t="s">
        <v>35</v>
      </c>
      <c r="P5" s="43" t="s">
        <v>36</v>
      </c>
      <c r="Q5" s="43" t="s">
        <v>37</v>
      </c>
      <c r="R5" s="52" t="s">
        <v>46</v>
      </c>
      <c r="S5" s="43" t="s">
        <v>48</v>
      </c>
      <c r="T5" s="43" t="s">
        <v>54</v>
      </c>
      <c r="U5" s="43" t="s">
        <v>55</v>
      </c>
    </row>
    <row r="6" spans="1:21" s="6" customFormat="1" ht="13.5">
      <c r="A6" s="3" t="s">
        <v>1</v>
      </c>
      <c r="B6" s="4"/>
      <c r="C6" s="4"/>
      <c r="D6" s="4"/>
      <c r="E6" s="4"/>
      <c r="F6" s="4"/>
      <c r="G6" s="4"/>
      <c r="H6" s="4"/>
      <c r="I6" s="4"/>
      <c r="J6" s="5"/>
      <c r="K6" s="4"/>
      <c r="L6" s="4"/>
      <c r="M6" s="4"/>
      <c r="N6" s="4"/>
      <c r="O6" s="4"/>
      <c r="P6" s="4"/>
      <c r="Q6" s="4"/>
      <c r="R6" s="53"/>
      <c r="S6" s="4"/>
      <c r="T6" s="4"/>
      <c r="U6" s="4"/>
    </row>
    <row r="7" spans="1:21">
      <c r="A7" s="7" t="s">
        <v>2</v>
      </c>
      <c r="B7" s="8">
        <f t="shared" ref="B7:G7" si="0">B9</f>
        <v>178846</v>
      </c>
      <c r="C7" s="8">
        <f t="shared" si="0"/>
        <v>349635</v>
      </c>
      <c r="D7" s="8">
        <f t="shared" si="0"/>
        <v>261398</v>
      </c>
      <c r="E7" s="8">
        <f t="shared" si="0"/>
        <v>205164</v>
      </c>
      <c r="F7" s="8">
        <f t="shared" si="0"/>
        <v>194939</v>
      </c>
      <c r="G7" s="8">
        <f t="shared" si="0"/>
        <v>179170</v>
      </c>
      <c r="H7" s="8">
        <f>H9+H8</f>
        <v>234290</v>
      </c>
      <c r="I7" s="8">
        <f>I9+I8</f>
        <v>276177</v>
      </c>
      <c r="J7" s="8">
        <f>J9+J8</f>
        <v>281783</v>
      </c>
      <c r="K7" s="8">
        <f>K9+K8</f>
        <v>188491</v>
      </c>
      <c r="L7" s="9">
        <f>L9+L8</f>
        <v>185561</v>
      </c>
      <c r="M7" s="9">
        <v>178127</v>
      </c>
      <c r="N7" s="9">
        <v>123325</v>
      </c>
      <c r="O7" s="9">
        <v>91635</v>
      </c>
      <c r="P7" s="9">
        <v>102134</v>
      </c>
      <c r="Q7" s="9">
        <v>394</v>
      </c>
      <c r="R7" s="54" t="s">
        <v>4</v>
      </c>
      <c r="S7" s="9" t="s">
        <v>4</v>
      </c>
      <c r="T7" s="9" t="s">
        <v>4</v>
      </c>
      <c r="U7" s="9" t="s">
        <v>4</v>
      </c>
    </row>
    <row r="8" spans="1:21" s="14" customFormat="1">
      <c r="A8" s="10" t="s">
        <v>3</v>
      </c>
      <c r="B8" s="11" t="s">
        <v>4</v>
      </c>
      <c r="C8" s="11" t="s">
        <v>4</v>
      </c>
      <c r="D8" s="11" t="s">
        <v>4</v>
      </c>
      <c r="E8" s="11" t="s">
        <v>4</v>
      </c>
      <c r="F8" s="11" t="s">
        <v>4</v>
      </c>
      <c r="G8" s="11">
        <v>108</v>
      </c>
      <c r="H8" s="12">
        <v>84698</v>
      </c>
      <c r="I8" s="12">
        <f>15557+7093+6652+2425+43094+22912+4+3+513+773+2887</f>
        <v>101913</v>
      </c>
      <c r="J8" s="12">
        <f>9371+4808+5910+2320+33979+21732+4830+2427+1213+2530+1331</f>
        <v>90451</v>
      </c>
      <c r="K8" s="12">
        <v>67742</v>
      </c>
      <c r="L8" s="13">
        <v>75605</v>
      </c>
      <c r="M8" s="54" t="s">
        <v>4</v>
      </c>
      <c r="N8" s="54" t="s">
        <v>4</v>
      </c>
      <c r="O8" s="54" t="s">
        <v>4</v>
      </c>
      <c r="P8" s="54" t="s">
        <v>4</v>
      </c>
      <c r="Q8" s="54" t="s">
        <v>4</v>
      </c>
      <c r="R8" s="54" t="s">
        <v>4</v>
      </c>
      <c r="S8" s="9" t="s">
        <v>4</v>
      </c>
      <c r="T8" s="9" t="s">
        <v>4</v>
      </c>
      <c r="U8" s="9" t="s">
        <v>4</v>
      </c>
    </row>
    <row r="9" spans="1:21">
      <c r="A9" s="10" t="s">
        <v>5</v>
      </c>
      <c r="B9" s="11">
        <f>54101+124745</f>
        <v>178846</v>
      </c>
      <c r="C9" s="11">
        <v>349635</v>
      </c>
      <c r="D9" s="11">
        <v>261398</v>
      </c>
      <c r="E9" s="15">
        <v>205164</v>
      </c>
      <c r="F9" s="16">
        <v>194939</v>
      </c>
      <c r="G9" s="16">
        <f>64706+114464</f>
        <v>179170</v>
      </c>
      <c r="H9" s="12">
        <v>149592</v>
      </c>
      <c r="I9" s="12">
        <f>1267+2433+9218+7241+38045+1062+968+1668+63+10031+5090+21018+16109+48057+2443+5339+4107+105</f>
        <v>174264</v>
      </c>
      <c r="J9" s="12">
        <f>1540+10566+9117+47314+5366+2215+1461+7598+23890+15861+46502+4360+12657+2885</f>
        <v>191332</v>
      </c>
      <c r="K9" s="12">
        <v>120749</v>
      </c>
      <c r="L9" s="13">
        <v>109956</v>
      </c>
      <c r="M9" s="54" t="s">
        <v>4</v>
      </c>
      <c r="N9" s="54" t="s">
        <v>4</v>
      </c>
      <c r="O9" s="54" t="s">
        <v>4</v>
      </c>
      <c r="P9" s="54" t="s">
        <v>4</v>
      </c>
      <c r="Q9" s="54" t="s">
        <v>4</v>
      </c>
      <c r="R9" s="54" t="s">
        <v>4</v>
      </c>
      <c r="S9" s="9" t="s">
        <v>4</v>
      </c>
      <c r="T9" s="9" t="s">
        <v>4</v>
      </c>
      <c r="U9" s="9" t="s">
        <v>4</v>
      </c>
    </row>
    <row r="10" spans="1:21">
      <c r="A10" s="10"/>
      <c r="B10" s="11"/>
      <c r="C10" s="11"/>
      <c r="D10" s="11"/>
      <c r="E10" s="15"/>
      <c r="F10" s="16"/>
      <c r="G10" s="16"/>
      <c r="H10" s="12"/>
      <c r="I10" s="12"/>
      <c r="J10" s="12"/>
      <c r="K10" s="12"/>
      <c r="L10" s="13"/>
      <c r="M10" s="13"/>
      <c r="N10" s="13"/>
      <c r="O10" s="13"/>
      <c r="P10" s="13"/>
      <c r="Q10" s="13"/>
      <c r="R10" s="55"/>
      <c r="S10" s="13"/>
      <c r="T10" s="13"/>
      <c r="U10" s="13"/>
    </row>
    <row r="11" spans="1:21">
      <c r="A11" s="7" t="s">
        <v>6</v>
      </c>
      <c r="B11" s="8">
        <f t="shared" ref="B11:L11" si="1">B12</f>
        <v>328936</v>
      </c>
      <c r="C11" s="8">
        <f t="shared" si="1"/>
        <v>313651</v>
      </c>
      <c r="D11" s="8">
        <f t="shared" si="1"/>
        <v>297576</v>
      </c>
      <c r="E11" s="8">
        <f t="shared" si="1"/>
        <v>253879</v>
      </c>
      <c r="F11" s="8">
        <f t="shared" si="1"/>
        <v>231503</v>
      </c>
      <c r="G11" s="8">
        <f t="shared" si="1"/>
        <v>253142</v>
      </c>
      <c r="H11" s="8">
        <f t="shared" si="1"/>
        <v>224278</v>
      </c>
      <c r="I11" s="8">
        <f t="shared" si="1"/>
        <v>196323</v>
      </c>
      <c r="J11" s="8">
        <f t="shared" si="1"/>
        <v>132420</v>
      </c>
      <c r="K11" s="8">
        <f t="shared" si="1"/>
        <v>88873</v>
      </c>
      <c r="L11" s="9">
        <f t="shared" si="1"/>
        <v>51625</v>
      </c>
      <c r="M11" s="9" t="s">
        <v>4</v>
      </c>
      <c r="N11" s="9" t="s">
        <v>4</v>
      </c>
      <c r="O11" s="9" t="s">
        <v>4</v>
      </c>
      <c r="P11" s="9" t="s">
        <v>4</v>
      </c>
      <c r="Q11" s="9" t="s">
        <v>4</v>
      </c>
      <c r="R11" s="9" t="s">
        <v>4</v>
      </c>
      <c r="S11" s="9" t="s">
        <v>4</v>
      </c>
      <c r="T11" s="9" t="s">
        <v>4</v>
      </c>
      <c r="U11" s="9" t="s">
        <v>4</v>
      </c>
    </row>
    <row r="12" spans="1:21">
      <c r="A12" s="10" t="s">
        <v>7</v>
      </c>
      <c r="B12" s="11">
        <v>328936</v>
      </c>
      <c r="C12" s="11">
        <v>313651</v>
      </c>
      <c r="D12" s="11">
        <v>297576</v>
      </c>
      <c r="E12" s="15">
        <v>253879</v>
      </c>
      <c r="F12" s="16">
        <v>231503</v>
      </c>
      <c r="G12" s="16">
        <v>253142</v>
      </c>
      <c r="H12" s="12">
        <v>224278</v>
      </c>
      <c r="I12" s="12">
        <v>196323</v>
      </c>
      <c r="J12" s="12">
        <f>305+5846+1+15749+2262+143+27924+6869+6719+26290+3882+9118+751+3632+784+22145</f>
        <v>132420</v>
      </c>
      <c r="K12" s="12">
        <v>88873</v>
      </c>
      <c r="L12" s="13">
        <v>51625</v>
      </c>
      <c r="M12" s="17" t="s">
        <v>4</v>
      </c>
      <c r="N12" s="17" t="s">
        <v>4</v>
      </c>
      <c r="O12" s="17" t="s">
        <v>4</v>
      </c>
      <c r="P12" s="17" t="s">
        <v>4</v>
      </c>
      <c r="Q12" s="17" t="s">
        <v>4</v>
      </c>
      <c r="R12" s="17" t="s">
        <v>4</v>
      </c>
      <c r="S12" s="17" t="s">
        <v>4</v>
      </c>
      <c r="T12" s="17" t="s">
        <v>4</v>
      </c>
      <c r="U12" s="17" t="s">
        <v>4</v>
      </c>
    </row>
    <row r="13" spans="1:21">
      <c r="A13" s="10"/>
      <c r="B13" s="11"/>
      <c r="C13" s="11"/>
      <c r="D13" s="11"/>
      <c r="E13" s="15"/>
      <c r="F13" s="16"/>
      <c r="G13" s="16"/>
      <c r="H13" s="12"/>
      <c r="I13" s="15"/>
      <c r="J13" s="12"/>
      <c r="K13" s="15"/>
      <c r="L13" s="17"/>
      <c r="M13" s="9"/>
      <c r="N13" s="9"/>
      <c r="O13" s="9"/>
      <c r="P13" s="9"/>
      <c r="Q13" s="9"/>
      <c r="R13" s="9"/>
      <c r="S13" s="9"/>
      <c r="T13" s="9"/>
      <c r="U13" s="9"/>
    </row>
    <row r="14" spans="1:21">
      <c r="A14" s="7" t="s">
        <v>8</v>
      </c>
      <c r="B14" s="8">
        <f>SUM(B15:B15)</f>
        <v>72459</v>
      </c>
      <c r="C14" s="8">
        <f>SUM(C15:C15)</f>
        <v>38985</v>
      </c>
      <c r="D14" s="17" t="s">
        <v>4</v>
      </c>
      <c r="E14" s="17" t="s">
        <v>4</v>
      </c>
      <c r="F14" s="17" t="s">
        <v>4</v>
      </c>
      <c r="G14" s="17" t="s">
        <v>4</v>
      </c>
      <c r="H14" s="17" t="s">
        <v>4</v>
      </c>
      <c r="I14" s="17" t="s">
        <v>4</v>
      </c>
      <c r="J14" s="17" t="s">
        <v>4</v>
      </c>
      <c r="K14" s="17" t="s">
        <v>4</v>
      </c>
      <c r="L14" s="17" t="s">
        <v>4</v>
      </c>
      <c r="M14" s="17" t="s">
        <v>4</v>
      </c>
      <c r="N14" s="17" t="s">
        <v>4</v>
      </c>
      <c r="O14" s="17" t="s">
        <v>4</v>
      </c>
      <c r="P14" s="17" t="s">
        <v>4</v>
      </c>
      <c r="Q14" s="17" t="s">
        <v>4</v>
      </c>
      <c r="R14" s="17" t="s">
        <v>4</v>
      </c>
      <c r="S14" s="17" t="s">
        <v>4</v>
      </c>
      <c r="T14" s="17" t="s">
        <v>4</v>
      </c>
      <c r="U14" s="17" t="s">
        <v>4</v>
      </c>
    </row>
    <row r="15" spans="1:21" hidden="1">
      <c r="A15" s="10" t="s">
        <v>9</v>
      </c>
      <c r="B15" s="11">
        <v>72459</v>
      </c>
      <c r="C15" s="11">
        <v>38985</v>
      </c>
      <c r="D15" s="9" t="s">
        <v>4</v>
      </c>
      <c r="E15" s="9" t="s">
        <v>4</v>
      </c>
      <c r="F15" s="9" t="s">
        <v>4</v>
      </c>
      <c r="G15" s="9" t="s">
        <v>4</v>
      </c>
      <c r="H15" s="9" t="s">
        <v>4</v>
      </c>
      <c r="I15" s="9" t="s">
        <v>4</v>
      </c>
      <c r="J15" s="9" t="s">
        <v>4</v>
      </c>
      <c r="K15" s="9" t="s">
        <v>4</v>
      </c>
      <c r="L15" s="9" t="s">
        <v>4</v>
      </c>
      <c r="M15" s="9" t="s">
        <v>4</v>
      </c>
      <c r="N15" s="9" t="s">
        <v>4</v>
      </c>
      <c r="O15" s="9" t="s">
        <v>4</v>
      </c>
      <c r="P15" s="9" t="s">
        <v>4</v>
      </c>
      <c r="Q15" s="9" t="s">
        <v>4</v>
      </c>
      <c r="R15" s="9" t="s">
        <v>4</v>
      </c>
      <c r="S15" s="9" t="s">
        <v>4</v>
      </c>
      <c r="T15" s="75" t="s">
        <v>4</v>
      </c>
      <c r="U15" s="75" t="s">
        <v>4</v>
      </c>
    </row>
    <row r="16" spans="1:21">
      <c r="A16" s="10"/>
      <c r="B16" s="11"/>
      <c r="C16" s="11"/>
      <c r="D16" s="11"/>
      <c r="E16" s="15"/>
      <c r="F16" s="16"/>
      <c r="G16" s="16"/>
      <c r="H16" s="12"/>
      <c r="I16" s="15"/>
      <c r="J16" s="12"/>
      <c r="K16" s="15"/>
      <c r="L16" s="17"/>
      <c r="M16" s="17"/>
      <c r="N16" s="17"/>
      <c r="O16" s="17"/>
      <c r="P16" s="17"/>
      <c r="Q16" s="17"/>
      <c r="R16" s="56"/>
      <c r="S16" s="17"/>
      <c r="T16" s="76"/>
      <c r="U16" s="76"/>
    </row>
    <row r="17" spans="1:22">
      <c r="A17" s="7" t="s">
        <v>50</v>
      </c>
      <c r="B17" s="8">
        <v>211201</v>
      </c>
      <c r="C17" s="8">
        <v>210028</v>
      </c>
      <c r="D17" s="8">
        <v>228003</v>
      </c>
      <c r="E17" s="8">
        <v>177001</v>
      </c>
      <c r="F17" s="8">
        <v>192213</v>
      </c>
      <c r="G17" s="8">
        <v>204402</v>
      </c>
      <c r="H17" s="8">
        <v>179360</v>
      </c>
      <c r="I17" s="8">
        <v>76535</v>
      </c>
      <c r="J17" s="8">
        <v>84648</v>
      </c>
      <c r="K17" s="8">
        <v>63311</v>
      </c>
      <c r="L17" s="9">
        <v>68742</v>
      </c>
      <c r="M17" s="9">
        <v>117561</v>
      </c>
      <c r="N17" s="9">
        <v>123110</v>
      </c>
      <c r="O17" s="9">
        <v>120522</v>
      </c>
      <c r="P17" s="9">
        <v>115377</v>
      </c>
      <c r="Q17" s="9">
        <v>116250</v>
      </c>
      <c r="R17" s="54">
        <v>105252</v>
      </c>
      <c r="S17" s="9">
        <v>95248</v>
      </c>
      <c r="T17" s="75">
        <v>66255</v>
      </c>
      <c r="U17" s="75">
        <v>40684</v>
      </c>
    </row>
    <row r="18" spans="1:22">
      <c r="A18" s="10"/>
      <c r="B18" s="11"/>
      <c r="C18" s="11"/>
      <c r="D18" s="11"/>
      <c r="E18" s="15"/>
      <c r="F18" s="16"/>
      <c r="G18" s="16"/>
      <c r="H18" s="12"/>
      <c r="I18" s="12"/>
      <c r="J18" s="12"/>
      <c r="K18" s="12"/>
      <c r="L18" s="13"/>
      <c r="M18" s="13"/>
      <c r="N18" s="13"/>
      <c r="O18" s="13"/>
      <c r="P18" s="13"/>
      <c r="Q18" s="13"/>
      <c r="R18" s="55"/>
      <c r="S18" s="13"/>
      <c r="T18" s="58"/>
      <c r="U18" s="58"/>
    </row>
    <row r="19" spans="1:22" ht="14.5">
      <c r="A19" s="7" t="s">
        <v>10</v>
      </c>
      <c r="B19" s="8">
        <f>SUM(B21:B23)</f>
        <v>120791</v>
      </c>
      <c r="C19" s="8">
        <f>SUM(C21:C23)</f>
        <v>146357</v>
      </c>
      <c r="D19" s="8">
        <f>SUM(D21:D23)</f>
        <v>149926</v>
      </c>
      <c r="E19" s="8">
        <f>SUM(E21:E23)</f>
        <v>155659</v>
      </c>
      <c r="F19" s="8">
        <f>SUM(F20:F23)</f>
        <v>246226</v>
      </c>
      <c r="G19" s="8">
        <f>SUM(G20:G23)</f>
        <v>258395</v>
      </c>
      <c r="H19" s="8">
        <f>SUM(H20:H24)</f>
        <v>244001</v>
      </c>
      <c r="I19" s="8">
        <f>SUM(I20:I24)</f>
        <v>240639</v>
      </c>
      <c r="J19" s="8">
        <f>SUM(J20:J25)</f>
        <v>181298</v>
      </c>
      <c r="K19" s="8">
        <f>SUM(K20:K25)</f>
        <v>183920</v>
      </c>
      <c r="L19" s="9">
        <v>223068</v>
      </c>
      <c r="M19" s="9">
        <v>266468</v>
      </c>
      <c r="N19" s="9">
        <v>258181</v>
      </c>
      <c r="O19" s="9">
        <v>253347</v>
      </c>
      <c r="P19" s="9">
        <v>264125</v>
      </c>
      <c r="Q19" s="9">
        <v>252528</v>
      </c>
      <c r="R19" s="54">
        <v>248751</v>
      </c>
      <c r="S19" s="9">
        <v>237731</v>
      </c>
      <c r="T19" s="75">
        <v>199703</v>
      </c>
      <c r="U19" s="75">
        <v>206336</v>
      </c>
      <c r="V19" s="51"/>
    </row>
    <row r="20" spans="1:22" ht="14.5" hidden="1">
      <c r="A20" s="10" t="s">
        <v>11</v>
      </c>
      <c r="B20" s="11" t="s">
        <v>4</v>
      </c>
      <c r="C20" s="11" t="s">
        <v>4</v>
      </c>
      <c r="D20" s="11" t="s">
        <v>4</v>
      </c>
      <c r="E20" s="11" t="s">
        <v>4</v>
      </c>
      <c r="F20" s="11">
        <v>64383</v>
      </c>
      <c r="G20" s="16">
        <f>1768+13029+11277+961+7+32199+17036+39+5914</f>
        <v>82230</v>
      </c>
      <c r="H20" s="12">
        <v>73468</v>
      </c>
      <c r="I20" s="12">
        <f>897+14182+3820+5457+1723+21255+7028+3481+2313</f>
        <v>60156</v>
      </c>
      <c r="J20" s="12">
        <f>1269+15736+3895+8615+1431+20585+5428+3765+1413</f>
        <v>62137</v>
      </c>
      <c r="K20" s="12">
        <v>52162</v>
      </c>
      <c r="L20" s="15" t="s">
        <v>4</v>
      </c>
      <c r="M20" s="15" t="s">
        <v>4</v>
      </c>
      <c r="N20" s="15" t="s">
        <v>4</v>
      </c>
      <c r="O20" s="15" t="s">
        <v>4</v>
      </c>
      <c r="P20" s="15" t="s">
        <v>4</v>
      </c>
      <c r="Q20" s="15" t="s">
        <v>4</v>
      </c>
      <c r="R20" s="15" t="s">
        <v>4</v>
      </c>
      <c r="S20" s="15" t="s">
        <v>4</v>
      </c>
      <c r="T20" s="76" t="s">
        <v>4</v>
      </c>
      <c r="U20" s="76" t="s">
        <v>4</v>
      </c>
      <c r="V20" s="51"/>
    </row>
    <row r="21" spans="1:22" ht="14.5" hidden="1">
      <c r="A21" s="10" t="s">
        <v>12</v>
      </c>
      <c r="B21" s="11">
        <v>68144</v>
      </c>
      <c r="C21" s="11">
        <v>37524</v>
      </c>
      <c r="D21" s="11">
        <v>45515</v>
      </c>
      <c r="E21" s="15">
        <v>67542</v>
      </c>
      <c r="F21" s="16">
        <v>43711</v>
      </c>
      <c r="G21" s="16">
        <f>695+15860+18264+104+480+6805</f>
        <v>42208</v>
      </c>
      <c r="H21" s="12">
        <v>44234</v>
      </c>
      <c r="I21" s="12">
        <f>212+15367+15394+503+2184</f>
        <v>33660</v>
      </c>
      <c r="J21" s="15" t="s">
        <v>4</v>
      </c>
      <c r="K21" s="15" t="s">
        <v>4</v>
      </c>
      <c r="L21" s="15" t="s">
        <v>4</v>
      </c>
      <c r="M21" s="15" t="s">
        <v>4</v>
      </c>
      <c r="N21" s="15" t="s">
        <v>4</v>
      </c>
      <c r="O21" s="15" t="s">
        <v>4</v>
      </c>
      <c r="P21" s="15" t="s">
        <v>4</v>
      </c>
      <c r="Q21" s="15" t="s">
        <v>4</v>
      </c>
      <c r="R21" s="15" t="s">
        <v>4</v>
      </c>
      <c r="S21" s="15" t="s">
        <v>4</v>
      </c>
      <c r="T21" s="15" t="s">
        <v>4</v>
      </c>
      <c r="U21" s="15" t="s">
        <v>4</v>
      </c>
      <c r="V21" s="51"/>
    </row>
    <row r="22" spans="1:22" ht="14.5" hidden="1">
      <c r="A22" s="10" t="s">
        <v>13</v>
      </c>
      <c r="B22" s="11" t="s">
        <v>4</v>
      </c>
      <c r="C22" s="11" t="s">
        <v>4</v>
      </c>
      <c r="D22" s="11" t="s">
        <v>4</v>
      </c>
      <c r="E22" s="11" t="s">
        <v>4</v>
      </c>
      <c r="F22" s="16">
        <v>70458</v>
      </c>
      <c r="G22" s="16">
        <f>5452+7333+8771+281+10+11228+29240+15+9599</f>
        <v>71929</v>
      </c>
      <c r="H22" s="12">
        <v>65661</v>
      </c>
      <c r="I22" s="12">
        <f>5578+6804+4074+2212+1691+6592+22134+827+4278</f>
        <v>54190</v>
      </c>
      <c r="J22" s="12">
        <f>5704+6921+3053+2201+1261+5777+12746+845+2132</f>
        <v>40640</v>
      </c>
      <c r="K22" s="12">
        <v>27466</v>
      </c>
      <c r="L22" s="15" t="s">
        <v>4</v>
      </c>
      <c r="M22" s="15" t="s">
        <v>4</v>
      </c>
      <c r="N22" s="15" t="s">
        <v>4</v>
      </c>
      <c r="O22" s="15" t="s">
        <v>4</v>
      </c>
      <c r="P22" s="15" t="s">
        <v>4</v>
      </c>
      <c r="Q22" s="15" t="s">
        <v>4</v>
      </c>
      <c r="R22" s="15" t="s">
        <v>4</v>
      </c>
      <c r="S22" s="15" t="s">
        <v>4</v>
      </c>
      <c r="T22" s="15" t="s">
        <v>4</v>
      </c>
      <c r="U22" s="15" t="s">
        <v>4</v>
      </c>
      <c r="V22" s="51"/>
    </row>
    <row r="23" spans="1:22" ht="14.5" hidden="1">
      <c r="A23" s="10" t="s">
        <v>14</v>
      </c>
      <c r="B23" s="11">
        <v>52647</v>
      </c>
      <c r="C23" s="11">
        <v>108833</v>
      </c>
      <c r="D23" s="11">
        <v>104411</v>
      </c>
      <c r="E23" s="15">
        <v>88117</v>
      </c>
      <c r="F23" s="16">
        <v>67674</v>
      </c>
      <c r="G23" s="16">
        <f>4888+12791+14895+71+428+28955</f>
        <v>62028</v>
      </c>
      <c r="H23" s="12">
        <v>53203</v>
      </c>
      <c r="I23" s="12">
        <f>2410+8396+8406+128+19973</f>
        <v>39313</v>
      </c>
      <c r="J23" s="12">
        <f>2363+7181+6583+9445+6318+8460+2298+2333+1223+4648+5786+1135</f>
        <v>57773</v>
      </c>
      <c r="K23" s="12">
        <v>6333</v>
      </c>
      <c r="L23" s="15" t="s">
        <v>4</v>
      </c>
      <c r="M23" s="15" t="s">
        <v>4</v>
      </c>
      <c r="N23" s="15" t="s">
        <v>4</v>
      </c>
      <c r="O23" s="15" t="s">
        <v>4</v>
      </c>
      <c r="P23" s="15" t="s">
        <v>4</v>
      </c>
      <c r="Q23" s="15" t="s">
        <v>4</v>
      </c>
      <c r="R23" s="15" t="s">
        <v>4</v>
      </c>
      <c r="S23" s="15" t="s">
        <v>4</v>
      </c>
      <c r="T23" s="15" t="s">
        <v>4</v>
      </c>
      <c r="U23" s="15" t="s">
        <v>4</v>
      </c>
      <c r="V23" s="51"/>
    </row>
    <row r="24" spans="1:22" ht="14.5" hidden="1">
      <c r="A24" s="10" t="s">
        <v>15</v>
      </c>
      <c r="B24" s="11" t="s">
        <v>4</v>
      </c>
      <c r="C24" s="11" t="s">
        <v>4</v>
      </c>
      <c r="D24" s="11" t="s">
        <v>4</v>
      </c>
      <c r="E24" s="11" t="s">
        <v>4</v>
      </c>
      <c r="F24" s="11" t="s">
        <v>4</v>
      </c>
      <c r="G24" s="11" t="s">
        <v>4</v>
      </c>
      <c r="H24" s="12">
        <v>7435</v>
      </c>
      <c r="I24" s="12">
        <f>7357+11503+3608+2684+2706+8448+7180+2166+7668</f>
        <v>53320</v>
      </c>
      <c r="J24" s="12">
        <v>5659</v>
      </c>
      <c r="K24" s="12">
        <v>31188</v>
      </c>
      <c r="L24" s="15" t="s">
        <v>4</v>
      </c>
      <c r="M24" s="15" t="s">
        <v>4</v>
      </c>
      <c r="N24" s="15" t="s">
        <v>4</v>
      </c>
      <c r="O24" s="15" t="s">
        <v>4</v>
      </c>
      <c r="P24" s="15" t="s">
        <v>4</v>
      </c>
      <c r="Q24" s="15" t="s">
        <v>4</v>
      </c>
      <c r="R24" s="15" t="s">
        <v>4</v>
      </c>
      <c r="S24" s="15" t="s">
        <v>4</v>
      </c>
      <c r="T24" s="15" t="s">
        <v>4</v>
      </c>
      <c r="U24" s="15" t="s">
        <v>4</v>
      </c>
      <c r="V24" s="51"/>
    </row>
    <row r="25" spans="1:22" ht="14.5" hidden="1">
      <c r="A25" s="10" t="s">
        <v>16</v>
      </c>
      <c r="B25" s="11" t="s">
        <v>4</v>
      </c>
      <c r="C25" s="11" t="s">
        <v>4</v>
      </c>
      <c r="D25" s="11" t="s">
        <v>4</v>
      </c>
      <c r="E25" s="11" t="s">
        <v>4</v>
      </c>
      <c r="F25" s="11" t="s">
        <v>4</v>
      </c>
      <c r="G25" s="11" t="s">
        <v>4</v>
      </c>
      <c r="H25" s="11" t="s">
        <v>4</v>
      </c>
      <c r="I25" s="11" t="s">
        <v>4</v>
      </c>
      <c r="J25" s="12">
        <f>13168+1910+11</f>
        <v>15089</v>
      </c>
      <c r="K25" s="11">
        <v>66771</v>
      </c>
      <c r="L25" s="15" t="s">
        <v>4</v>
      </c>
      <c r="M25" s="15" t="s">
        <v>4</v>
      </c>
      <c r="N25" s="15" t="s">
        <v>4</v>
      </c>
      <c r="O25" s="15" t="s">
        <v>4</v>
      </c>
      <c r="P25" s="15" t="s">
        <v>4</v>
      </c>
      <c r="Q25" s="15" t="s">
        <v>4</v>
      </c>
      <c r="R25" s="15" t="s">
        <v>4</v>
      </c>
      <c r="S25" s="15" t="s">
        <v>4</v>
      </c>
      <c r="T25" s="15" t="s">
        <v>4</v>
      </c>
      <c r="U25" s="15" t="s">
        <v>4</v>
      </c>
      <c r="V25" s="51"/>
    </row>
    <row r="26" spans="1:22">
      <c r="A26" s="19" t="s">
        <v>17</v>
      </c>
      <c r="B26" s="20">
        <f>+B19+B17+B14+B11+B7</f>
        <v>912233</v>
      </c>
      <c r="C26" s="20">
        <f>+C19+C17+C14+C11+C7</f>
        <v>1058656</v>
      </c>
      <c r="D26" s="20">
        <f t="shared" ref="D26:K26" si="2">+D19+D17+D11+D7</f>
        <v>936903</v>
      </c>
      <c r="E26" s="20">
        <f t="shared" si="2"/>
        <v>791703</v>
      </c>
      <c r="F26" s="20">
        <f t="shared" si="2"/>
        <v>864881</v>
      </c>
      <c r="G26" s="20">
        <f t="shared" si="2"/>
        <v>895109</v>
      </c>
      <c r="H26" s="20">
        <f t="shared" si="2"/>
        <v>881929</v>
      </c>
      <c r="I26" s="20">
        <f t="shared" si="2"/>
        <v>789674</v>
      </c>
      <c r="J26" s="20">
        <f t="shared" si="2"/>
        <v>680149</v>
      </c>
      <c r="K26" s="20">
        <f t="shared" si="2"/>
        <v>524595</v>
      </c>
      <c r="L26" s="20">
        <f>+L19+L17+L11+L7</f>
        <v>528996</v>
      </c>
      <c r="M26" s="20">
        <f>+M19+M17+M7</f>
        <v>562156</v>
      </c>
      <c r="N26" s="20">
        <f>+N19+N17+N7</f>
        <v>504616</v>
      </c>
      <c r="O26" s="20">
        <f>+O19+O17+O7</f>
        <v>465504</v>
      </c>
      <c r="P26" s="20">
        <f>+P19+P17+P7</f>
        <v>481636</v>
      </c>
      <c r="Q26" s="20">
        <f>+Q19+Q17+Q7</f>
        <v>369172</v>
      </c>
      <c r="R26" s="20">
        <f>+R19+R17</f>
        <v>354003</v>
      </c>
      <c r="S26" s="20">
        <f t="shared" ref="S26:T26" si="3">+S17+S19</f>
        <v>332979</v>
      </c>
      <c r="T26" s="20">
        <f t="shared" si="3"/>
        <v>265958</v>
      </c>
      <c r="U26" s="20">
        <f>+U17+U19</f>
        <v>247020</v>
      </c>
    </row>
    <row r="27" spans="1:22" ht="13.5">
      <c r="A27" s="3" t="s">
        <v>51</v>
      </c>
      <c r="B27" s="12"/>
      <c r="C27" s="12"/>
      <c r="D27" s="12"/>
      <c r="E27" s="15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57"/>
      <c r="S27" s="12"/>
      <c r="T27" s="12"/>
      <c r="U27" s="12"/>
    </row>
    <row r="28" spans="1:22">
      <c r="A28" s="21" t="s">
        <v>18</v>
      </c>
      <c r="B28" s="22">
        <v>89063</v>
      </c>
      <c r="C28" s="22">
        <v>98591</v>
      </c>
      <c r="D28" s="22">
        <v>88828</v>
      </c>
      <c r="E28" s="18">
        <v>81125</v>
      </c>
      <c r="F28" s="22">
        <v>11260</v>
      </c>
      <c r="G28" s="18" t="s">
        <v>4</v>
      </c>
      <c r="H28" s="17" t="s">
        <v>4</v>
      </c>
      <c r="I28" s="17" t="s">
        <v>4</v>
      </c>
      <c r="J28" s="17" t="s">
        <v>4</v>
      </c>
      <c r="K28" s="17" t="s">
        <v>4</v>
      </c>
      <c r="L28" s="17" t="s">
        <v>4</v>
      </c>
      <c r="M28" s="17" t="s">
        <v>4</v>
      </c>
      <c r="N28" s="17" t="s">
        <v>4</v>
      </c>
      <c r="O28" s="17" t="s">
        <v>4</v>
      </c>
      <c r="P28" s="17" t="s">
        <v>4</v>
      </c>
      <c r="Q28" s="17" t="s">
        <v>4</v>
      </c>
      <c r="R28" s="17" t="s">
        <v>4</v>
      </c>
      <c r="S28" s="17" t="s">
        <v>4</v>
      </c>
      <c r="T28" s="17" t="s">
        <v>4</v>
      </c>
      <c r="U28" s="17" t="s">
        <v>4</v>
      </c>
    </row>
    <row r="29" spans="1:22">
      <c r="A29" s="21" t="s">
        <v>19</v>
      </c>
      <c r="B29" s="22">
        <v>13</v>
      </c>
      <c r="C29" s="22">
        <v>15</v>
      </c>
      <c r="D29" s="22">
        <v>12</v>
      </c>
      <c r="E29" s="18">
        <v>1</v>
      </c>
      <c r="F29" s="22">
        <v>16</v>
      </c>
      <c r="G29" s="22">
        <v>13</v>
      </c>
      <c r="H29" s="13">
        <v>11</v>
      </c>
      <c r="I29" s="13">
        <v>12</v>
      </c>
      <c r="J29" s="13">
        <v>13</v>
      </c>
      <c r="K29" s="13">
        <v>48</v>
      </c>
      <c r="L29" s="13">
        <v>66</v>
      </c>
      <c r="M29" s="58">
        <v>26</v>
      </c>
      <c r="N29" s="58">
        <v>41</v>
      </c>
      <c r="O29" s="58">
        <v>66</v>
      </c>
      <c r="P29" s="58">
        <v>86</v>
      </c>
      <c r="Q29" s="58">
        <v>94</v>
      </c>
      <c r="R29" s="59">
        <v>123</v>
      </c>
      <c r="S29" s="58">
        <v>137</v>
      </c>
      <c r="T29" s="58">
        <v>96</v>
      </c>
      <c r="U29" s="58">
        <v>66</v>
      </c>
    </row>
    <row r="30" spans="1:22">
      <c r="A30" s="21" t="s">
        <v>10</v>
      </c>
      <c r="B30" s="22">
        <v>30486</v>
      </c>
      <c r="C30" s="22">
        <v>26228</v>
      </c>
      <c r="D30" s="22">
        <v>27100</v>
      </c>
      <c r="E30" s="18">
        <v>26097</v>
      </c>
      <c r="F30" s="22">
        <v>29673</v>
      </c>
      <c r="G30" s="22">
        <v>30366</v>
      </c>
      <c r="H30" s="13">
        <v>34973</v>
      </c>
      <c r="I30" s="13">
        <v>43504</v>
      </c>
      <c r="J30" s="13">
        <v>43068</v>
      </c>
      <c r="K30" s="13">
        <v>11991</v>
      </c>
      <c r="L30" s="13">
        <v>25272</v>
      </c>
      <c r="M30" s="58">
        <v>33220</v>
      </c>
      <c r="N30" s="58">
        <v>33307</v>
      </c>
      <c r="O30" s="58">
        <v>37077</v>
      </c>
      <c r="P30" s="58">
        <v>34320</v>
      </c>
      <c r="Q30" s="58">
        <v>39207</v>
      </c>
      <c r="R30" s="59">
        <v>44758</v>
      </c>
      <c r="S30" s="58">
        <v>43512</v>
      </c>
      <c r="T30" s="58">
        <v>42090</v>
      </c>
      <c r="U30" s="58">
        <v>38368</v>
      </c>
    </row>
    <row r="31" spans="1:22">
      <c r="A31" s="23" t="s">
        <v>17</v>
      </c>
      <c r="B31" s="24">
        <f>SUM(B28:B30)</f>
        <v>119562</v>
      </c>
      <c r="C31" s="24">
        <f>SUM(C28:C30)</f>
        <v>124834</v>
      </c>
      <c r="D31" s="24">
        <f>SUM(D28:D30)</f>
        <v>115940</v>
      </c>
      <c r="E31" s="24">
        <f t="shared" ref="E31:R31" si="4">SUM(E28:E30)</f>
        <v>107223</v>
      </c>
      <c r="F31" s="24">
        <f t="shared" si="4"/>
        <v>40949</v>
      </c>
      <c r="G31" s="24">
        <f t="shared" si="4"/>
        <v>30379</v>
      </c>
      <c r="H31" s="24">
        <f t="shared" si="4"/>
        <v>34984</v>
      </c>
      <c r="I31" s="24">
        <f t="shared" si="4"/>
        <v>43516</v>
      </c>
      <c r="J31" s="24">
        <f t="shared" si="4"/>
        <v>43081</v>
      </c>
      <c r="K31" s="24">
        <f t="shared" si="4"/>
        <v>12039</v>
      </c>
      <c r="L31" s="24">
        <f t="shared" si="4"/>
        <v>25338</v>
      </c>
      <c r="M31" s="24">
        <f t="shared" si="4"/>
        <v>33246</v>
      </c>
      <c r="N31" s="24">
        <f t="shared" si="4"/>
        <v>33348</v>
      </c>
      <c r="O31" s="24">
        <f t="shared" si="4"/>
        <v>37143</v>
      </c>
      <c r="P31" s="24">
        <f t="shared" si="4"/>
        <v>34406</v>
      </c>
      <c r="Q31" s="24">
        <f t="shared" si="4"/>
        <v>39301</v>
      </c>
      <c r="R31" s="24">
        <f t="shared" si="4"/>
        <v>44881</v>
      </c>
      <c r="S31" s="24">
        <f t="shared" ref="S31:T31" si="5">+S30+S29</f>
        <v>43649</v>
      </c>
      <c r="T31" s="24">
        <f t="shared" si="5"/>
        <v>42186</v>
      </c>
      <c r="U31" s="24">
        <f>+U30+U29</f>
        <v>38434</v>
      </c>
    </row>
    <row r="32" spans="1:22" ht="13.5">
      <c r="A32" s="3" t="s">
        <v>49</v>
      </c>
      <c r="B32" s="12"/>
      <c r="C32" s="12"/>
      <c r="D32" s="12"/>
      <c r="E32" s="15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57"/>
      <c r="S32" s="12"/>
      <c r="T32" s="12"/>
      <c r="U32" s="12"/>
    </row>
    <row r="33" spans="1:21">
      <c r="A33" s="21" t="s">
        <v>20</v>
      </c>
      <c r="B33" s="61">
        <v>1499</v>
      </c>
      <c r="C33" s="62">
        <v>3767</v>
      </c>
      <c r="D33" s="62">
        <v>4358</v>
      </c>
      <c r="E33" s="62">
        <v>5458</v>
      </c>
      <c r="F33" s="62">
        <v>2304</v>
      </c>
      <c r="G33" s="22">
        <v>1040</v>
      </c>
      <c r="H33" s="13">
        <v>1143</v>
      </c>
      <c r="I33" s="13">
        <v>1213</v>
      </c>
      <c r="J33" s="13">
        <v>1286</v>
      </c>
      <c r="K33" s="13">
        <v>720</v>
      </c>
      <c r="L33" s="13">
        <v>968</v>
      </c>
      <c r="M33" s="13">
        <v>1059</v>
      </c>
      <c r="N33" s="13">
        <v>884</v>
      </c>
      <c r="O33" s="13">
        <v>857</v>
      </c>
      <c r="P33" s="13">
        <v>789</v>
      </c>
      <c r="Q33" s="13">
        <v>780</v>
      </c>
      <c r="R33" s="55">
        <v>543</v>
      </c>
      <c r="S33" s="13">
        <v>374</v>
      </c>
      <c r="T33" s="13">
        <v>349</v>
      </c>
      <c r="U33" s="13">
        <v>343</v>
      </c>
    </row>
    <row r="34" spans="1:21">
      <c r="A34" s="23" t="s">
        <v>17</v>
      </c>
      <c r="B34" s="24">
        <f t="shared" ref="B34:L34" si="6">SUM(B33:B33)</f>
        <v>1499</v>
      </c>
      <c r="C34" s="24">
        <f t="shared" si="6"/>
        <v>3767</v>
      </c>
      <c r="D34" s="24">
        <f t="shared" si="6"/>
        <v>4358</v>
      </c>
      <c r="E34" s="25">
        <f t="shared" si="6"/>
        <v>5458</v>
      </c>
      <c r="F34" s="25">
        <f t="shared" si="6"/>
        <v>2304</v>
      </c>
      <c r="G34" s="25">
        <f t="shared" si="6"/>
        <v>1040</v>
      </c>
      <c r="H34" s="25">
        <f t="shared" si="6"/>
        <v>1143</v>
      </c>
      <c r="I34" s="25">
        <f t="shared" si="6"/>
        <v>1213</v>
      </c>
      <c r="J34" s="25">
        <f t="shared" si="6"/>
        <v>1286</v>
      </c>
      <c r="K34" s="25">
        <f t="shared" si="6"/>
        <v>720</v>
      </c>
      <c r="L34" s="25">
        <f t="shared" si="6"/>
        <v>968</v>
      </c>
      <c r="M34" s="25">
        <f>+M33</f>
        <v>1059</v>
      </c>
      <c r="N34" s="25">
        <f>+N33</f>
        <v>884</v>
      </c>
      <c r="O34" s="25">
        <f t="shared" ref="O34:T34" si="7">+O33</f>
        <v>857</v>
      </c>
      <c r="P34" s="25">
        <f t="shared" si="7"/>
        <v>789</v>
      </c>
      <c r="Q34" s="25">
        <f t="shared" si="7"/>
        <v>780</v>
      </c>
      <c r="R34" s="25">
        <f t="shared" si="7"/>
        <v>543</v>
      </c>
      <c r="S34" s="25">
        <f t="shared" si="7"/>
        <v>374</v>
      </c>
      <c r="T34" s="25">
        <f t="shared" si="7"/>
        <v>349</v>
      </c>
      <c r="U34" s="25">
        <f t="shared" ref="U34" si="8">+U33</f>
        <v>343</v>
      </c>
    </row>
    <row r="35" spans="1:21">
      <c r="A35" s="23" t="s">
        <v>43</v>
      </c>
      <c r="B35" s="24">
        <f t="shared" ref="B35:S35" si="9">+B34+B31</f>
        <v>121061</v>
      </c>
      <c r="C35" s="24">
        <f t="shared" si="9"/>
        <v>128601</v>
      </c>
      <c r="D35" s="24">
        <f t="shared" si="9"/>
        <v>120298</v>
      </c>
      <c r="E35" s="24">
        <f t="shared" si="9"/>
        <v>112681</v>
      </c>
      <c r="F35" s="24">
        <f t="shared" si="9"/>
        <v>43253</v>
      </c>
      <c r="G35" s="24">
        <f t="shared" si="9"/>
        <v>31419</v>
      </c>
      <c r="H35" s="24">
        <f t="shared" si="9"/>
        <v>36127</v>
      </c>
      <c r="I35" s="24">
        <f t="shared" si="9"/>
        <v>44729</v>
      </c>
      <c r="J35" s="24">
        <f t="shared" si="9"/>
        <v>44367</v>
      </c>
      <c r="K35" s="24">
        <f t="shared" si="9"/>
        <v>12759</v>
      </c>
      <c r="L35" s="24">
        <f t="shared" si="9"/>
        <v>26306</v>
      </c>
      <c r="M35" s="24">
        <f t="shared" si="9"/>
        <v>34305</v>
      </c>
      <c r="N35" s="24">
        <f t="shared" si="9"/>
        <v>34232</v>
      </c>
      <c r="O35" s="24">
        <f t="shared" si="9"/>
        <v>38000</v>
      </c>
      <c r="P35" s="24">
        <f t="shared" si="9"/>
        <v>35195</v>
      </c>
      <c r="Q35" s="24">
        <f t="shared" si="9"/>
        <v>40081</v>
      </c>
      <c r="R35" s="24">
        <f t="shared" si="9"/>
        <v>45424</v>
      </c>
      <c r="S35" s="24">
        <f t="shared" si="9"/>
        <v>44023</v>
      </c>
      <c r="T35" s="24">
        <f>+T34+T31</f>
        <v>42535</v>
      </c>
      <c r="U35" s="24">
        <f>+U34+U31</f>
        <v>38777</v>
      </c>
    </row>
    <row r="36" spans="1:21" ht="13.5">
      <c r="A36" s="3" t="s">
        <v>21</v>
      </c>
      <c r="B36" s="12"/>
      <c r="C36" s="12"/>
      <c r="D36" s="12"/>
      <c r="E36" s="15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57"/>
      <c r="S36" s="12"/>
      <c r="T36" s="12"/>
      <c r="U36" s="12"/>
    </row>
    <row r="37" spans="1:21">
      <c r="A37" s="26" t="s">
        <v>18</v>
      </c>
      <c r="B37" s="27">
        <f>+B28+B7</f>
        <v>267909</v>
      </c>
      <c r="C37" s="27">
        <f>+C28+C7</f>
        <v>448226</v>
      </c>
      <c r="D37" s="27">
        <f>+D28+D7</f>
        <v>350226</v>
      </c>
      <c r="E37" s="27">
        <f>+E28+E7</f>
        <v>286289</v>
      </c>
      <c r="F37" s="27">
        <f>+F28+F7</f>
        <v>206199</v>
      </c>
      <c r="G37" s="27">
        <f t="shared" ref="G37:S37" si="10">+G7</f>
        <v>179170</v>
      </c>
      <c r="H37" s="27">
        <f t="shared" si="10"/>
        <v>234290</v>
      </c>
      <c r="I37" s="27">
        <f t="shared" si="10"/>
        <v>276177</v>
      </c>
      <c r="J37" s="27">
        <f t="shared" si="10"/>
        <v>281783</v>
      </c>
      <c r="K37" s="27">
        <f t="shared" si="10"/>
        <v>188491</v>
      </c>
      <c r="L37" s="27">
        <f t="shared" si="10"/>
        <v>185561</v>
      </c>
      <c r="M37" s="27">
        <f t="shared" si="10"/>
        <v>178127</v>
      </c>
      <c r="N37" s="27">
        <f t="shared" si="10"/>
        <v>123325</v>
      </c>
      <c r="O37" s="27">
        <f t="shared" si="10"/>
        <v>91635</v>
      </c>
      <c r="P37" s="27">
        <f t="shared" si="10"/>
        <v>102134</v>
      </c>
      <c r="Q37" s="27">
        <f t="shared" si="10"/>
        <v>394</v>
      </c>
      <c r="R37" s="28" t="str">
        <f t="shared" si="10"/>
        <v>-</v>
      </c>
      <c r="S37" s="28" t="str">
        <f t="shared" si="10"/>
        <v>-</v>
      </c>
      <c r="T37" s="28" t="str">
        <f>+T7</f>
        <v>-</v>
      </c>
      <c r="U37" s="28" t="str">
        <f>+U7</f>
        <v>-</v>
      </c>
    </row>
    <row r="38" spans="1:21">
      <c r="A38" s="26" t="s">
        <v>19</v>
      </c>
      <c r="B38" s="28">
        <f t="shared" ref="B38:S38" si="11">+B29</f>
        <v>13</v>
      </c>
      <c r="C38" s="28">
        <f t="shared" si="11"/>
        <v>15</v>
      </c>
      <c r="D38" s="28">
        <f t="shared" si="11"/>
        <v>12</v>
      </c>
      <c r="E38" s="28">
        <f t="shared" si="11"/>
        <v>1</v>
      </c>
      <c r="F38" s="28">
        <f t="shared" si="11"/>
        <v>16</v>
      </c>
      <c r="G38" s="28">
        <f t="shared" si="11"/>
        <v>13</v>
      </c>
      <c r="H38" s="28">
        <f t="shared" si="11"/>
        <v>11</v>
      </c>
      <c r="I38" s="28">
        <f t="shared" si="11"/>
        <v>12</v>
      </c>
      <c r="J38" s="28">
        <f t="shared" si="11"/>
        <v>13</v>
      </c>
      <c r="K38" s="28">
        <f t="shared" si="11"/>
        <v>48</v>
      </c>
      <c r="L38" s="28">
        <f t="shared" si="11"/>
        <v>66</v>
      </c>
      <c r="M38" s="28">
        <f t="shared" si="11"/>
        <v>26</v>
      </c>
      <c r="N38" s="28">
        <f t="shared" si="11"/>
        <v>41</v>
      </c>
      <c r="O38" s="28">
        <f t="shared" si="11"/>
        <v>66</v>
      </c>
      <c r="P38" s="28">
        <f t="shared" si="11"/>
        <v>86</v>
      </c>
      <c r="Q38" s="28">
        <f t="shared" si="11"/>
        <v>94</v>
      </c>
      <c r="R38" s="28">
        <f t="shared" si="11"/>
        <v>123</v>
      </c>
      <c r="S38" s="28">
        <f t="shared" si="11"/>
        <v>137</v>
      </c>
      <c r="T38" s="28">
        <f>+T29</f>
        <v>96</v>
      </c>
      <c r="U38" s="28">
        <f>+U29</f>
        <v>66</v>
      </c>
    </row>
    <row r="39" spans="1:21">
      <c r="A39" s="29" t="s">
        <v>22</v>
      </c>
      <c r="B39" s="27">
        <f t="shared" ref="B39:S39" si="12">B11</f>
        <v>328936</v>
      </c>
      <c r="C39" s="27">
        <f t="shared" si="12"/>
        <v>313651</v>
      </c>
      <c r="D39" s="27">
        <f t="shared" si="12"/>
        <v>297576</v>
      </c>
      <c r="E39" s="27">
        <f t="shared" si="12"/>
        <v>253879</v>
      </c>
      <c r="F39" s="27">
        <f t="shared" si="12"/>
        <v>231503</v>
      </c>
      <c r="G39" s="27">
        <f t="shared" si="12"/>
        <v>253142</v>
      </c>
      <c r="H39" s="27">
        <f t="shared" si="12"/>
        <v>224278</v>
      </c>
      <c r="I39" s="27">
        <f t="shared" si="12"/>
        <v>196323</v>
      </c>
      <c r="J39" s="27">
        <f t="shared" si="12"/>
        <v>132420</v>
      </c>
      <c r="K39" s="27">
        <f t="shared" si="12"/>
        <v>88873</v>
      </c>
      <c r="L39" s="27">
        <f t="shared" si="12"/>
        <v>51625</v>
      </c>
      <c r="M39" s="28" t="str">
        <f t="shared" si="12"/>
        <v>-</v>
      </c>
      <c r="N39" s="28" t="str">
        <f t="shared" si="12"/>
        <v>-</v>
      </c>
      <c r="O39" s="28" t="str">
        <f t="shared" si="12"/>
        <v>-</v>
      </c>
      <c r="P39" s="28" t="str">
        <f t="shared" si="12"/>
        <v>-</v>
      </c>
      <c r="Q39" s="28" t="str">
        <f t="shared" si="12"/>
        <v>-</v>
      </c>
      <c r="R39" s="28" t="str">
        <f t="shared" si="12"/>
        <v>-</v>
      </c>
      <c r="S39" s="28" t="str">
        <f t="shared" si="12"/>
        <v>-</v>
      </c>
      <c r="T39" s="28" t="str">
        <f>T11</f>
        <v>-</v>
      </c>
      <c r="U39" s="28" t="str">
        <f>U11</f>
        <v>-</v>
      </c>
    </row>
    <row r="40" spans="1:21">
      <c r="A40" s="29" t="s">
        <v>52</v>
      </c>
      <c r="B40" s="27">
        <f t="shared" ref="B40:S40" si="13">SUM(B14,B17)</f>
        <v>283660</v>
      </c>
      <c r="C40" s="27">
        <f t="shared" si="13"/>
        <v>249013</v>
      </c>
      <c r="D40" s="27">
        <f t="shared" si="13"/>
        <v>228003</v>
      </c>
      <c r="E40" s="27">
        <f t="shared" si="13"/>
        <v>177001</v>
      </c>
      <c r="F40" s="27">
        <f t="shared" si="13"/>
        <v>192213</v>
      </c>
      <c r="G40" s="27">
        <f t="shared" si="13"/>
        <v>204402</v>
      </c>
      <c r="H40" s="27">
        <f t="shared" si="13"/>
        <v>179360</v>
      </c>
      <c r="I40" s="27">
        <f t="shared" si="13"/>
        <v>76535</v>
      </c>
      <c r="J40" s="27">
        <f t="shared" si="13"/>
        <v>84648</v>
      </c>
      <c r="K40" s="27">
        <f t="shared" si="13"/>
        <v>63311</v>
      </c>
      <c r="L40" s="27">
        <f t="shared" si="13"/>
        <v>68742</v>
      </c>
      <c r="M40" s="27">
        <f t="shared" si="13"/>
        <v>117561</v>
      </c>
      <c r="N40" s="27">
        <f t="shared" si="13"/>
        <v>123110</v>
      </c>
      <c r="O40" s="27">
        <f t="shared" si="13"/>
        <v>120522</v>
      </c>
      <c r="P40" s="27">
        <f t="shared" si="13"/>
        <v>115377</v>
      </c>
      <c r="Q40" s="27">
        <f t="shared" si="13"/>
        <v>116250</v>
      </c>
      <c r="R40" s="27">
        <f t="shared" si="13"/>
        <v>105252</v>
      </c>
      <c r="S40" s="27">
        <f t="shared" si="13"/>
        <v>95248</v>
      </c>
      <c r="T40" s="27">
        <f>SUM(T14,T17)</f>
        <v>66255</v>
      </c>
      <c r="U40" s="27">
        <f>SUM(U14,U17)</f>
        <v>40684</v>
      </c>
    </row>
    <row r="41" spans="1:21">
      <c r="A41" s="26" t="s">
        <v>20</v>
      </c>
      <c r="B41" s="16">
        <f>+B33</f>
        <v>1499</v>
      </c>
      <c r="C41" s="16">
        <f t="shared" ref="C41:J41" si="14">+C33</f>
        <v>3767</v>
      </c>
      <c r="D41" s="16">
        <f t="shared" si="14"/>
        <v>4358</v>
      </c>
      <c r="E41" s="16">
        <f t="shared" si="14"/>
        <v>5458</v>
      </c>
      <c r="F41" s="16">
        <f t="shared" si="14"/>
        <v>2304</v>
      </c>
      <c r="G41" s="16">
        <f t="shared" si="14"/>
        <v>1040</v>
      </c>
      <c r="H41" s="16">
        <f t="shared" si="14"/>
        <v>1143</v>
      </c>
      <c r="I41" s="16">
        <f t="shared" si="14"/>
        <v>1213</v>
      </c>
      <c r="J41" s="16">
        <f t="shared" si="14"/>
        <v>1286</v>
      </c>
      <c r="K41" s="16">
        <f>+K33</f>
        <v>720</v>
      </c>
      <c r="L41" s="16">
        <f>+L33</f>
        <v>968</v>
      </c>
      <c r="M41" s="16">
        <f t="shared" ref="M41:S41" si="15">+M33</f>
        <v>1059</v>
      </c>
      <c r="N41" s="16">
        <f t="shared" si="15"/>
        <v>884</v>
      </c>
      <c r="O41" s="16">
        <f t="shared" si="15"/>
        <v>857</v>
      </c>
      <c r="P41" s="16">
        <f t="shared" si="15"/>
        <v>789</v>
      </c>
      <c r="Q41" s="16">
        <f t="shared" si="15"/>
        <v>780</v>
      </c>
      <c r="R41" s="16">
        <f t="shared" si="15"/>
        <v>543</v>
      </c>
      <c r="S41" s="16">
        <f t="shared" si="15"/>
        <v>374</v>
      </c>
      <c r="T41" s="16">
        <f>+T33</f>
        <v>349</v>
      </c>
      <c r="U41" s="16">
        <f>+U33</f>
        <v>343</v>
      </c>
    </row>
    <row r="42" spans="1:21">
      <c r="A42" s="29" t="s">
        <v>10</v>
      </c>
      <c r="B42" s="27">
        <f t="shared" ref="B42:S42" si="16">SUM(B30,B19)</f>
        <v>151277</v>
      </c>
      <c r="C42" s="27">
        <f t="shared" si="16"/>
        <v>172585</v>
      </c>
      <c r="D42" s="27">
        <f t="shared" si="16"/>
        <v>177026</v>
      </c>
      <c r="E42" s="27">
        <f t="shared" si="16"/>
        <v>181756</v>
      </c>
      <c r="F42" s="27">
        <f t="shared" si="16"/>
        <v>275899</v>
      </c>
      <c r="G42" s="27">
        <f t="shared" si="16"/>
        <v>288761</v>
      </c>
      <c r="H42" s="27">
        <f t="shared" si="16"/>
        <v>278974</v>
      </c>
      <c r="I42" s="27">
        <f t="shared" si="16"/>
        <v>284143</v>
      </c>
      <c r="J42" s="27">
        <f t="shared" si="16"/>
        <v>224366</v>
      </c>
      <c r="K42" s="27">
        <f t="shared" si="16"/>
        <v>195911</v>
      </c>
      <c r="L42" s="27">
        <f t="shared" si="16"/>
        <v>248340</v>
      </c>
      <c r="M42" s="27">
        <f t="shared" si="16"/>
        <v>299688</v>
      </c>
      <c r="N42" s="27">
        <f t="shared" si="16"/>
        <v>291488</v>
      </c>
      <c r="O42" s="27">
        <f t="shared" si="16"/>
        <v>290424</v>
      </c>
      <c r="P42" s="27">
        <f t="shared" si="16"/>
        <v>298445</v>
      </c>
      <c r="Q42" s="27">
        <f t="shared" si="16"/>
        <v>291735</v>
      </c>
      <c r="R42" s="27">
        <f t="shared" si="16"/>
        <v>293509</v>
      </c>
      <c r="S42" s="27">
        <f t="shared" si="16"/>
        <v>281243</v>
      </c>
      <c r="T42" s="27">
        <f>SUM(T30,T19)</f>
        <v>241793</v>
      </c>
      <c r="U42" s="27">
        <f>SUM(U30,U19)</f>
        <v>244704</v>
      </c>
    </row>
    <row r="43" spans="1:21">
      <c r="A43" s="23" t="s">
        <v>17</v>
      </c>
      <c r="B43" s="25">
        <f>SUM(B37:B42)</f>
        <v>1033294</v>
      </c>
      <c r="C43" s="25">
        <f t="shared" ref="C43:S43" si="17">SUM(C37:C42)</f>
        <v>1187257</v>
      </c>
      <c r="D43" s="25">
        <f t="shared" si="17"/>
        <v>1057201</v>
      </c>
      <c r="E43" s="25">
        <f t="shared" si="17"/>
        <v>904384</v>
      </c>
      <c r="F43" s="25">
        <f t="shared" si="17"/>
        <v>908134</v>
      </c>
      <c r="G43" s="25">
        <f t="shared" si="17"/>
        <v>926528</v>
      </c>
      <c r="H43" s="25">
        <f t="shared" si="17"/>
        <v>918056</v>
      </c>
      <c r="I43" s="25">
        <f t="shared" si="17"/>
        <v>834403</v>
      </c>
      <c r="J43" s="25">
        <f t="shared" si="17"/>
        <v>724516</v>
      </c>
      <c r="K43" s="25">
        <f t="shared" si="17"/>
        <v>537354</v>
      </c>
      <c r="L43" s="25">
        <f t="shared" si="17"/>
        <v>555302</v>
      </c>
      <c r="M43" s="25">
        <f t="shared" si="17"/>
        <v>596461</v>
      </c>
      <c r="N43" s="25">
        <f t="shared" si="17"/>
        <v>538848</v>
      </c>
      <c r="O43" s="25">
        <f t="shared" si="17"/>
        <v>503504</v>
      </c>
      <c r="P43" s="25">
        <f t="shared" si="17"/>
        <v>516831</v>
      </c>
      <c r="Q43" s="25">
        <f t="shared" si="17"/>
        <v>409253</v>
      </c>
      <c r="R43" s="25">
        <f t="shared" si="17"/>
        <v>399427</v>
      </c>
      <c r="S43" s="25">
        <f t="shared" si="17"/>
        <v>377002</v>
      </c>
      <c r="T43" s="25">
        <f>+T35+T26</f>
        <v>308493</v>
      </c>
      <c r="U43" s="25">
        <f>+U35+U26</f>
        <v>285797</v>
      </c>
    </row>
    <row r="44" spans="1:21">
      <c r="A44" s="44" t="s">
        <v>53</v>
      </c>
      <c r="B44" s="30"/>
      <c r="C44" s="30"/>
      <c r="H44" s="30"/>
      <c r="I44" s="30"/>
      <c r="L44" s="30"/>
      <c r="M44" s="30"/>
      <c r="N44" s="30"/>
      <c r="O44" s="30"/>
      <c r="P44" s="30"/>
      <c r="Q44" s="30"/>
      <c r="S44" s="30"/>
      <c r="T44" s="30"/>
      <c r="U44" s="30" t="s">
        <v>23</v>
      </c>
    </row>
    <row r="45" spans="1:21">
      <c r="A45" s="14" t="s">
        <v>45</v>
      </c>
    </row>
    <row r="46" spans="1:21">
      <c r="A46" s="74" t="s">
        <v>39</v>
      </c>
      <c r="B46" s="46">
        <v>89063</v>
      </c>
      <c r="C46" s="71">
        <v>98591</v>
      </c>
      <c r="D46" s="71">
        <v>88828</v>
      </c>
      <c r="E46" s="71">
        <v>81125</v>
      </c>
      <c r="F46" s="71">
        <v>11260</v>
      </c>
      <c r="G46" s="69" t="s">
        <v>4</v>
      </c>
      <c r="H46" s="69" t="s">
        <v>4</v>
      </c>
      <c r="I46" s="69" t="s">
        <v>4</v>
      </c>
      <c r="J46" s="69" t="s">
        <v>4</v>
      </c>
      <c r="K46" s="69" t="s">
        <v>4</v>
      </c>
      <c r="L46" s="69" t="s">
        <v>4</v>
      </c>
      <c r="M46" s="69" t="s">
        <v>4</v>
      </c>
      <c r="N46" s="69" t="s">
        <v>4</v>
      </c>
      <c r="O46" s="69" t="s">
        <v>4</v>
      </c>
      <c r="P46" s="69" t="s">
        <v>4</v>
      </c>
      <c r="Q46" s="69" t="s">
        <v>4</v>
      </c>
      <c r="R46" s="69" t="s">
        <v>4</v>
      </c>
      <c r="S46" s="69" t="s">
        <v>4</v>
      </c>
      <c r="T46" s="69" t="s">
        <v>4</v>
      </c>
      <c r="U46" s="69" t="s">
        <v>4</v>
      </c>
    </row>
    <row r="47" spans="1:21">
      <c r="A47" s="45" t="s">
        <v>40</v>
      </c>
      <c r="B47" s="48">
        <v>30499</v>
      </c>
      <c r="C47" s="72">
        <v>26243</v>
      </c>
      <c r="D47" s="72">
        <v>27112</v>
      </c>
      <c r="E47" s="72">
        <v>26098</v>
      </c>
      <c r="F47" s="72">
        <v>29689</v>
      </c>
      <c r="G47" s="72">
        <v>30379</v>
      </c>
      <c r="H47" s="72">
        <v>34984</v>
      </c>
      <c r="I47" s="72">
        <v>43516</v>
      </c>
      <c r="J47" s="72">
        <v>43081</v>
      </c>
      <c r="K47" s="72">
        <v>12039</v>
      </c>
      <c r="L47" s="72">
        <v>25338</v>
      </c>
      <c r="M47" s="49">
        <f t="shared" ref="M47:U47" si="18">M31</f>
        <v>33246</v>
      </c>
      <c r="N47" s="49">
        <f t="shared" si="18"/>
        <v>33348</v>
      </c>
      <c r="O47" s="49">
        <f t="shared" si="18"/>
        <v>37143</v>
      </c>
      <c r="P47" s="49">
        <f t="shared" si="18"/>
        <v>34406</v>
      </c>
      <c r="Q47" s="49">
        <f t="shared" si="18"/>
        <v>39301</v>
      </c>
      <c r="R47" s="49">
        <f t="shared" si="18"/>
        <v>44881</v>
      </c>
      <c r="S47" s="49">
        <f t="shared" si="18"/>
        <v>43649</v>
      </c>
      <c r="T47" s="49">
        <f t="shared" si="18"/>
        <v>42186</v>
      </c>
      <c r="U47" s="49">
        <f t="shared" si="18"/>
        <v>38434</v>
      </c>
    </row>
    <row r="48" spans="1:21">
      <c r="A48" s="45" t="s">
        <v>41</v>
      </c>
      <c r="B48" s="46">
        <v>1499</v>
      </c>
      <c r="C48" s="71">
        <v>3767</v>
      </c>
      <c r="D48" s="71">
        <v>4358</v>
      </c>
      <c r="E48" s="71">
        <v>5458</v>
      </c>
      <c r="F48" s="71">
        <v>2304</v>
      </c>
      <c r="G48" s="71">
        <v>1040</v>
      </c>
      <c r="H48" s="71">
        <v>1143</v>
      </c>
      <c r="I48" s="71">
        <v>1213</v>
      </c>
      <c r="J48" s="71">
        <v>1286</v>
      </c>
      <c r="K48" s="71">
        <v>720</v>
      </c>
      <c r="L48" s="71">
        <v>968</v>
      </c>
      <c r="M48" s="46">
        <f t="shared" ref="M48:U48" si="19">M34</f>
        <v>1059</v>
      </c>
      <c r="N48" s="46">
        <f t="shared" si="19"/>
        <v>884</v>
      </c>
      <c r="O48" s="46">
        <f t="shared" si="19"/>
        <v>857</v>
      </c>
      <c r="P48" s="46">
        <f t="shared" si="19"/>
        <v>789</v>
      </c>
      <c r="Q48" s="46">
        <f t="shared" si="19"/>
        <v>780</v>
      </c>
      <c r="R48" s="46">
        <f t="shared" si="19"/>
        <v>543</v>
      </c>
      <c r="S48" s="46">
        <f t="shared" si="19"/>
        <v>374</v>
      </c>
      <c r="T48" s="46">
        <f t="shared" si="19"/>
        <v>349</v>
      </c>
      <c r="U48" s="46">
        <f t="shared" si="19"/>
        <v>343</v>
      </c>
    </row>
    <row r="49" spans="1:21">
      <c r="A49" s="45" t="s">
        <v>44</v>
      </c>
      <c r="B49" s="50">
        <f>SUM(B46:B48)</f>
        <v>121061</v>
      </c>
      <c r="C49" s="73">
        <f t="shared" ref="C49:Q49" si="20">SUM(C46:C48)</f>
        <v>128601</v>
      </c>
      <c r="D49" s="73">
        <f t="shared" si="20"/>
        <v>120298</v>
      </c>
      <c r="E49" s="73">
        <f t="shared" si="20"/>
        <v>112681</v>
      </c>
      <c r="F49" s="73">
        <f t="shared" si="20"/>
        <v>43253</v>
      </c>
      <c r="G49" s="73">
        <f t="shared" si="20"/>
        <v>31419</v>
      </c>
      <c r="H49" s="73">
        <f t="shared" si="20"/>
        <v>36127</v>
      </c>
      <c r="I49" s="73">
        <f t="shared" si="20"/>
        <v>44729</v>
      </c>
      <c r="J49" s="73">
        <f t="shared" si="20"/>
        <v>44367</v>
      </c>
      <c r="K49" s="73">
        <f t="shared" si="20"/>
        <v>12759</v>
      </c>
      <c r="L49" s="73">
        <f t="shared" si="20"/>
        <v>26306</v>
      </c>
      <c r="M49" s="73">
        <f t="shared" si="20"/>
        <v>34305</v>
      </c>
      <c r="N49" s="73">
        <f t="shared" si="20"/>
        <v>34232</v>
      </c>
      <c r="O49" s="73">
        <f t="shared" si="20"/>
        <v>38000</v>
      </c>
      <c r="P49" s="73">
        <f t="shared" si="20"/>
        <v>35195</v>
      </c>
      <c r="Q49" s="73">
        <f t="shared" si="20"/>
        <v>40081</v>
      </c>
      <c r="R49" s="73">
        <f>+R48+R47</f>
        <v>45424</v>
      </c>
      <c r="S49" s="50">
        <f>+S48+S47</f>
        <v>44023</v>
      </c>
      <c r="T49" s="50">
        <f>+T48+T47</f>
        <v>42535</v>
      </c>
      <c r="U49" s="50">
        <f>+U48+U47</f>
        <v>38777</v>
      </c>
    </row>
    <row r="50" spans="1:21">
      <c r="B50" s="47"/>
      <c r="C50" s="47"/>
      <c r="D50" s="47"/>
      <c r="E50" s="47"/>
      <c r="F50" s="47"/>
      <c r="G50" s="47"/>
      <c r="H50" s="47"/>
      <c r="I50" s="47"/>
      <c r="J50" s="47"/>
      <c r="K50" s="47"/>
      <c r="Q50" s="30"/>
      <c r="S50" s="30"/>
      <c r="T50" s="30"/>
      <c r="U50" s="30" t="s">
        <v>42</v>
      </c>
    </row>
    <row r="51" spans="1:21">
      <c r="B51" s="47"/>
      <c r="C51" s="47"/>
      <c r="D51" s="47"/>
      <c r="E51" s="47"/>
      <c r="F51" s="47"/>
      <c r="G51" s="47"/>
      <c r="H51" s="47"/>
      <c r="I51" s="47"/>
      <c r="J51" s="47"/>
      <c r="K51" s="47"/>
      <c r="Q51" s="30"/>
      <c r="S51" s="30"/>
      <c r="T51" s="30"/>
      <c r="U51" s="30"/>
    </row>
  </sheetData>
  <phoneticPr fontId="16" type="noConversion"/>
  <pageMargins left="0.62992125984251968" right="0.19685039370078741" top="0.47244094488188981" bottom="0.6692913385826772" header="0.31496062992125984" footer="0.31496062992125984"/>
  <pageSetup paperSize="9" scale="90" fitToHeight="0" orientation="landscape" r:id="rId1"/>
  <headerFooter>
    <oddFooter>&amp;L&amp;"Trebuchet MS,Grassetto"&amp;10Statistiche estere - PRODUZIONE MONDIALE
Automobile in cifre &amp;C&amp;"Trebuchet MS,Grassetto"&amp;9&amp;P/&amp;N&amp;R&amp;"Trebuchet MS,Grassetto"&amp;10ANFIA -  Studi e statistiche</oddFooter>
  </headerFooter>
  <rowBreaks count="1" manualBreakCount="1">
    <brk id="35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glio2">
    <pageSetUpPr fitToPage="1"/>
  </sheetPr>
  <dimension ref="A1:K40"/>
  <sheetViews>
    <sheetView showGridLines="0" zoomScaleNormal="100" workbookViewId="0">
      <pane ySplit="7" topLeftCell="A8" activePane="bottomLeft" state="frozen"/>
      <selection pane="bottomLeft" activeCell="D1" sqref="D1"/>
    </sheetView>
  </sheetViews>
  <sheetFormatPr defaultColWidth="8.7265625" defaultRowHeight="14.5"/>
  <cols>
    <col min="1" max="1" width="9.7265625" style="32" customWidth="1"/>
    <col min="2" max="4" width="17.54296875" style="32" customWidth="1"/>
    <col min="5" max="5" width="3.81640625" style="32" customWidth="1"/>
    <col min="6" max="16384" width="8.7265625" style="32"/>
  </cols>
  <sheetData>
    <row r="1" spans="1:11" ht="18" customHeight="1">
      <c r="B1" s="77" t="s">
        <v>24</v>
      </c>
      <c r="C1" s="31"/>
      <c r="D1" s="31"/>
    </row>
    <row r="2" spans="1:11">
      <c r="B2" s="79" t="s">
        <v>25</v>
      </c>
      <c r="C2" s="31"/>
      <c r="D2" s="31"/>
    </row>
    <row r="3" spans="1:11">
      <c r="B3" s="78"/>
      <c r="C3" s="1"/>
      <c r="D3" s="1"/>
    </row>
    <row r="4" spans="1:11">
      <c r="B4" s="77" t="s">
        <v>0</v>
      </c>
      <c r="C4" s="1"/>
      <c r="D4" s="1"/>
    </row>
    <row r="5" spans="1:11">
      <c r="A5" s="31"/>
      <c r="B5" s="14"/>
      <c r="C5" s="14"/>
      <c r="D5" s="14"/>
    </row>
    <row r="6" spans="1:11">
      <c r="A6" s="38" t="s">
        <v>26</v>
      </c>
      <c r="B6" s="38" t="s">
        <v>27</v>
      </c>
      <c r="C6" s="38" t="s">
        <v>28</v>
      </c>
      <c r="D6" s="38" t="s">
        <v>29</v>
      </c>
    </row>
    <row r="7" spans="1:11">
      <c r="A7" s="60" t="s">
        <v>30</v>
      </c>
      <c r="B7" s="60" t="s">
        <v>31</v>
      </c>
      <c r="C7" s="60" t="s">
        <v>32</v>
      </c>
      <c r="D7" s="60" t="s">
        <v>33</v>
      </c>
    </row>
    <row r="8" spans="1:11">
      <c r="A8" s="63">
        <v>1980</v>
      </c>
      <c r="B8" s="64"/>
      <c r="C8" s="64"/>
      <c r="D8" s="64">
        <v>929.005</v>
      </c>
      <c r="E8" s="41"/>
      <c r="F8" s="41"/>
      <c r="G8" s="41"/>
      <c r="H8" s="42"/>
      <c r="I8" s="41"/>
      <c r="J8" s="41"/>
      <c r="K8" s="41"/>
    </row>
    <row r="9" spans="1:11">
      <c r="A9" s="65">
        <v>1985</v>
      </c>
      <c r="B9" s="66"/>
      <c r="C9" s="66"/>
      <c r="D9" s="66">
        <v>1034.864</v>
      </c>
      <c r="E9" s="41"/>
      <c r="F9" s="41"/>
      <c r="G9" s="41"/>
      <c r="H9" s="42"/>
      <c r="I9" s="41"/>
      <c r="J9" s="41"/>
      <c r="K9" s="41"/>
    </row>
    <row r="10" spans="1:11">
      <c r="A10" s="65">
        <v>1990</v>
      </c>
      <c r="B10" s="66"/>
      <c r="C10" s="66"/>
      <c r="D10" s="66">
        <v>1252.1959999999999</v>
      </c>
      <c r="E10" s="41"/>
      <c r="F10" s="41"/>
      <c r="G10" s="41"/>
      <c r="H10" s="42"/>
      <c r="I10" s="41"/>
      <c r="J10" s="41"/>
      <c r="K10" s="41"/>
    </row>
    <row r="11" spans="1:11">
      <c r="A11" s="65">
        <v>1991</v>
      </c>
      <c r="B11" s="66"/>
      <c r="C11" s="66"/>
      <c r="D11" s="66">
        <v>1153.5150000000001</v>
      </c>
      <c r="E11" s="41"/>
      <c r="F11" s="41"/>
      <c r="G11" s="41"/>
      <c r="H11" s="42"/>
      <c r="I11" s="41"/>
      <c r="J11" s="41"/>
      <c r="K11" s="41"/>
    </row>
    <row r="12" spans="1:11">
      <c r="A12" s="65">
        <v>1992</v>
      </c>
      <c r="B12" s="66"/>
      <c r="C12" s="66"/>
      <c r="D12" s="66">
        <v>1165.607</v>
      </c>
      <c r="E12" s="41"/>
      <c r="F12" s="41"/>
      <c r="G12" s="41"/>
      <c r="H12" s="42"/>
      <c r="I12" s="41"/>
      <c r="J12" s="41"/>
      <c r="K12" s="41"/>
    </row>
    <row r="13" spans="1:11">
      <c r="A13" s="65">
        <v>1993</v>
      </c>
      <c r="B13" s="66"/>
      <c r="C13" s="66"/>
      <c r="D13" s="66">
        <v>1155.606</v>
      </c>
      <c r="E13" s="41"/>
      <c r="F13" s="41"/>
      <c r="G13" s="41"/>
      <c r="H13" s="42"/>
      <c r="I13" s="41"/>
      <c r="J13" s="41"/>
      <c r="K13" s="41"/>
    </row>
    <row r="14" spans="1:11">
      <c r="A14" s="65">
        <v>1994</v>
      </c>
      <c r="B14" s="66"/>
      <c r="C14" s="66"/>
      <c r="D14" s="66">
        <v>1291.829</v>
      </c>
      <c r="E14" s="41"/>
      <c r="F14" s="41"/>
      <c r="G14" s="41"/>
      <c r="H14" s="42"/>
      <c r="I14" s="41"/>
      <c r="J14" s="41"/>
      <c r="K14" s="41"/>
    </row>
    <row r="15" spans="1:11">
      <c r="A15" s="65">
        <v>1995</v>
      </c>
      <c r="B15" s="66"/>
      <c r="C15" s="66"/>
      <c r="D15" s="66">
        <v>1272.5340000000001</v>
      </c>
      <c r="E15" s="41"/>
      <c r="F15" s="41"/>
      <c r="G15" s="41"/>
      <c r="H15" s="42"/>
      <c r="I15" s="41"/>
      <c r="J15" s="41"/>
      <c r="K15" s="41"/>
    </row>
    <row r="16" spans="1:11">
      <c r="A16" s="65">
        <v>1996</v>
      </c>
      <c r="B16" s="66"/>
      <c r="C16" s="66"/>
      <c r="D16" s="66">
        <v>1233.9829999999999</v>
      </c>
      <c r="E16" s="41"/>
      <c r="F16" s="41"/>
      <c r="G16" s="41"/>
      <c r="H16" s="42"/>
      <c r="I16" s="41"/>
      <c r="J16" s="41"/>
      <c r="K16" s="41"/>
    </row>
    <row r="17" spans="1:11">
      <c r="A17" s="65">
        <v>1997</v>
      </c>
      <c r="B17" s="66"/>
      <c r="C17" s="66"/>
      <c r="D17" s="66">
        <v>1101.3040000000001</v>
      </c>
      <c r="E17" s="41"/>
      <c r="F17" s="41"/>
      <c r="G17" s="41"/>
      <c r="H17" s="42"/>
      <c r="I17" s="41"/>
      <c r="J17" s="41"/>
      <c r="K17" s="41"/>
    </row>
    <row r="18" spans="1:11">
      <c r="A18" s="65">
        <v>1998</v>
      </c>
      <c r="B18" s="66"/>
      <c r="C18" s="66"/>
      <c r="D18" s="66">
        <v>1065.154</v>
      </c>
      <c r="E18" s="41"/>
      <c r="F18" s="41"/>
      <c r="G18" s="41"/>
      <c r="H18" s="42"/>
      <c r="I18" s="41"/>
      <c r="J18" s="41"/>
      <c r="K18" s="41"/>
    </row>
    <row r="19" spans="1:11">
      <c r="A19" s="65">
        <v>1999</v>
      </c>
      <c r="B19" s="66"/>
      <c r="C19" s="66"/>
      <c r="D19" s="66">
        <v>1016.432</v>
      </c>
      <c r="E19" s="41"/>
      <c r="F19" s="41"/>
      <c r="G19" s="41"/>
      <c r="H19" s="42"/>
      <c r="I19" s="41"/>
      <c r="J19" s="41"/>
      <c r="K19" s="41"/>
    </row>
    <row r="20" spans="1:11">
      <c r="A20" s="65">
        <v>2000</v>
      </c>
      <c r="B20" s="66">
        <f>'12.Belgio'!B26/1000</f>
        <v>912.23299999999995</v>
      </c>
      <c r="C20" s="66">
        <f>121.061</f>
        <v>121.06100000000001</v>
      </c>
      <c r="D20" s="66">
        <f t="shared" ref="D20:D34" si="0">+C20+B20</f>
        <v>1033.2939999999999</v>
      </c>
      <c r="E20" s="42"/>
      <c r="F20" s="41"/>
      <c r="G20" s="41"/>
      <c r="H20" s="42"/>
      <c r="I20" s="41"/>
      <c r="J20" s="41"/>
      <c r="K20" s="41"/>
    </row>
    <row r="21" spans="1:11">
      <c r="A21" s="65">
        <v>2001</v>
      </c>
      <c r="B21" s="66">
        <v>1058.6559999999999</v>
      </c>
      <c r="C21" s="66">
        <v>128.601</v>
      </c>
      <c r="D21" s="66">
        <f t="shared" si="0"/>
        <v>1187.2570000000001</v>
      </c>
      <c r="E21" s="42"/>
      <c r="F21" s="41"/>
      <c r="G21" s="41"/>
      <c r="H21" s="42"/>
      <c r="I21" s="41"/>
      <c r="J21" s="41"/>
      <c r="K21" s="41"/>
    </row>
    <row r="22" spans="1:11">
      <c r="A22" s="65">
        <v>2002</v>
      </c>
      <c r="B22" s="66">
        <v>936.90300000000002</v>
      </c>
      <c r="C22" s="66">
        <v>120.298</v>
      </c>
      <c r="D22" s="66">
        <f t="shared" si="0"/>
        <v>1057.201</v>
      </c>
      <c r="E22" s="42"/>
      <c r="F22" s="41"/>
      <c r="G22" s="41"/>
      <c r="H22" s="42"/>
      <c r="I22" s="41"/>
      <c r="J22" s="41"/>
      <c r="K22" s="41"/>
    </row>
    <row r="23" spans="1:11">
      <c r="A23" s="65">
        <v>2003</v>
      </c>
      <c r="B23" s="66">
        <v>791.70299999999997</v>
      </c>
      <c r="C23" s="66">
        <v>112.681</v>
      </c>
      <c r="D23" s="66">
        <f t="shared" si="0"/>
        <v>904.38400000000001</v>
      </c>
      <c r="E23" s="42"/>
      <c r="F23" s="41"/>
      <c r="G23" s="41"/>
      <c r="H23" s="42"/>
      <c r="I23" s="41"/>
      <c r="J23" s="41"/>
      <c r="K23" s="41"/>
    </row>
    <row r="24" spans="1:11">
      <c r="A24" s="65">
        <v>2004</v>
      </c>
      <c r="B24" s="66">
        <v>864.88099999999997</v>
      </c>
      <c r="C24" s="66">
        <v>43.253</v>
      </c>
      <c r="D24" s="66">
        <f t="shared" si="0"/>
        <v>908.13400000000001</v>
      </c>
      <c r="E24" s="40"/>
      <c r="F24" s="41"/>
      <c r="G24" s="39"/>
      <c r="H24" s="40"/>
      <c r="I24" s="41"/>
      <c r="J24" s="41"/>
      <c r="K24" s="41"/>
    </row>
    <row r="25" spans="1:11">
      <c r="A25" s="65">
        <v>2005</v>
      </c>
      <c r="B25" s="66">
        <v>895.10900000000004</v>
      </c>
      <c r="C25" s="66">
        <v>31.419</v>
      </c>
      <c r="D25" s="66">
        <f t="shared" si="0"/>
        <v>926.52800000000002</v>
      </c>
      <c r="E25" s="40"/>
      <c r="F25" s="41"/>
      <c r="G25" s="39"/>
      <c r="H25" s="40"/>
      <c r="I25" s="41"/>
      <c r="J25" s="41"/>
      <c r="K25" s="41"/>
    </row>
    <row r="26" spans="1:11">
      <c r="A26" s="65">
        <v>2006</v>
      </c>
      <c r="B26" s="66">
        <v>881.92899999999997</v>
      </c>
      <c r="C26" s="66">
        <v>36.127000000000002</v>
      </c>
      <c r="D26" s="66">
        <f t="shared" si="0"/>
        <v>918.05599999999993</v>
      </c>
      <c r="E26" s="40"/>
      <c r="F26" s="41"/>
      <c r="G26" s="39"/>
      <c r="H26" s="40"/>
      <c r="I26" s="41"/>
      <c r="J26" s="41"/>
      <c r="K26" s="41"/>
    </row>
    <row r="27" spans="1:11">
      <c r="A27" s="65">
        <v>2007</v>
      </c>
      <c r="B27" s="66">
        <v>789.67399999999998</v>
      </c>
      <c r="C27" s="66">
        <v>44.728999999999999</v>
      </c>
      <c r="D27" s="66">
        <f t="shared" si="0"/>
        <v>834.40300000000002</v>
      </c>
      <c r="E27" s="40"/>
      <c r="F27" s="41"/>
      <c r="G27" s="39"/>
      <c r="H27" s="40"/>
      <c r="I27" s="41"/>
      <c r="J27" s="41"/>
      <c r="K27" s="41"/>
    </row>
    <row r="28" spans="1:11">
      <c r="A28" s="65">
        <v>2008</v>
      </c>
      <c r="B28" s="66">
        <v>680.149</v>
      </c>
      <c r="C28" s="66">
        <v>44.366999999999997</v>
      </c>
      <c r="D28" s="66">
        <f t="shared" si="0"/>
        <v>724.51599999999996</v>
      </c>
      <c r="E28" s="40"/>
      <c r="F28" s="41"/>
      <c r="G28" s="39"/>
      <c r="H28" s="40"/>
      <c r="I28" s="41"/>
      <c r="J28" s="41"/>
      <c r="K28" s="41"/>
    </row>
    <row r="29" spans="1:11">
      <c r="A29" s="65">
        <v>2009</v>
      </c>
      <c r="B29" s="66">
        <v>524.59500000000003</v>
      </c>
      <c r="C29" s="66">
        <v>12.759</v>
      </c>
      <c r="D29" s="66">
        <f t="shared" si="0"/>
        <v>537.35400000000004</v>
      </c>
      <c r="E29" s="40"/>
      <c r="F29" s="41"/>
      <c r="G29" s="39"/>
      <c r="H29" s="40"/>
      <c r="I29" s="41"/>
      <c r="J29" s="41"/>
      <c r="K29" s="41"/>
    </row>
    <row r="30" spans="1:11">
      <c r="A30" s="65">
        <v>2010</v>
      </c>
      <c r="B30" s="66">
        <v>528.99599999999998</v>
      </c>
      <c r="C30" s="66">
        <v>26.306000000000001</v>
      </c>
      <c r="D30" s="66">
        <f t="shared" si="0"/>
        <v>555.30200000000002</v>
      </c>
      <c r="E30" s="40"/>
      <c r="F30" s="41"/>
      <c r="G30" s="39"/>
      <c r="H30" s="40"/>
      <c r="I30" s="41"/>
      <c r="J30" s="41"/>
      <c r="K30" s="41"/>
    </row>
    <row r="31" spans="1:11">
      <c r="A31" s="65">
        <v>2011</v>
      </c>
      <c r="B31" s="66">
        <v>562.15599999999995</v>
      </c>
      <c r="C31" s="66">
        <v>34.305</v>
      </c>
      <c r="D31" s="66">
        <f t="shared" si="0"/>
        <v>596.4609999999999</v>
      </c>
      <c r="E31" s="40"/>
      <c r="F31" s="41"/>
      <c r="G31" s="39"/>
      <c r="H31" s="40"/>
      <c r="I31" s="41"/>
      <c r="J31" s="41"/>
      <c r="K31" s="41"/>
    </row>
    <row r="32" spans="1:11">
      <c r="A32" s="65">
        <v>2012</v>
      </c>
      <c r="B32" s="66">
        <v>504.61599999999999</v>
      </c>
      <c r="C32" s="66">
        <v>34.231999999999999</v>
      </c>
      <c r="D32" s="66">
        <f t="shared" si="0"/>
        <v>538.84799999999996</v>
      </c>
      <c r="E32" s="40"/>
      <c r="F32" s="41"/>
      <c r="G32" s="39"/>
      <c r="H32" s="40"/>
      <c r="I32" s="41"/>
      <c r="J32" s="41"/>
      <c r="K32" s="41"/>
    </row>
    <row r="33" spans="1:11">
      <c r="A33" s="65">
        <v>2013</v>
      </c>
      <c r="B33" s="66">
        <v>465.50400000000002</v>
      </c>
      <c r="C33" s="66">
        <v>38</v>
      </c>
      <c r="D33" s="66">
        <f t="shared" si="0"/>
        <v>503.50400000000002</v>
      </c>
      <c r="E33" s="42"/>
      <c r="F33" s="41"/>
      <c r="G33" s="41"/>
      <c r="H33" s="42"/>
      <c r="I33" s="41"/>
      <c r="J33" s="41"/>
      <c r="K33" s="41"/>
    </row>
    <row r="34" spans="1:11">
      <c r="A34" s="65">
        <v>2014</v>
      </c>
      <c r="B34" s="66">
        <v>481.63600000000002</v>
      </c>
      <c r="C34" s="66">
        <v>35.195</v>
      </c>
      <c r="D34" s="66">
        <f t="shared" si="0"/>
        <v>516.83100000000002</v>
      </c>
      <c r="E34" s="42"/>
      <c r="F34" s="41"/>
      <c r="G34" s="41"/>
      <c r="H34" s="42"/>
      <c r="I34" s="41"/>
      <c r="J34" s="41"/>
      <c r="K34" s="41"/>
    </row>
    <row r="35" spans="1:11">
      <c r="A35" s="65">
        <v>2015</v>
      </c>
      <c r="B35" s="66">
        <v>369.17200000000003</v>
      </c>
      <c r="C35" s="66">
        <v>40.081000000000003</v>
      </c>
      <c r="D35" s="66">
        <f>+C35+B35</f>
        <v>409.25300000000004</v>
      </c>
      <c r="E35" s="42"/>
      <c r="F35" s="41"/>
      <c r="G35" s="41"/>
      <c r="H35" s="42"/>
      <c r="I35" s="41"/>
      <c r="J35" s="41"/>
      <c r="K35" s="41"/>
    </row>
    <row r="36" spans="1:11">
      <c r="A36" s="65">
        <v>2016</v>
      </c>
      <c r="B36" s="66">
        <v>354.00299999999999</v>
      </c>
      <c r="C36" s="66">
        <v>45.423999999999999</v>
      </c>
      <c r="D36" s="66">
        <f>+C36+B36</f>
        <v>399.42699999999996</v>
      </c>
      <c r="E36" s="42"/>
      <c r="F36" s="41"/>
      <c r="G36" s="41"/>
      <c r="H36" s="42"/>
      <c r="I36" s="41"/>
      <c r="J36" s="41"/>
      <c r="K36" s="41"/>
    </row>
    <row r="37" spans="1:11">
      <c r="A37" s="65">
        <v>2017</v>
      </c>
      <c r="B37" s="66">
        <v>332.97899999999998</v>
      </c>
      <c r="C37" s="66">
        <v>44.023000000000003</v>
      </c>
      <c r="D37" s="66">
        <f>+C37+B37</f>
        <v>377.00200000000001</v>
      </c>
      <c r="E37" s="42"/>
      <c r="F37" s="41"/>
      <c r="G37" s="41"/>
      <c r="H37" s="42"/>
      <c r="I37" s="41"/>
      <c r="J37" s="41"/>
      <c r="K37" s="41"/>
    </row>
    <row r="38" spans="1:11">
      <c r="A38" s="65">
        <v>2018</v>
      </c>
      <c r="B38" s="66">
        <v>265.95800000000003</v>
      </c>
      <c r="C38" s="66">
        <v>42.534999999999997</v>
      </c>
      <c r="D38" s="66">
        <f>+C38+B38</f>
        <v>308.49300000000005</v>
      </c>
      <c r="E38" s="42"/>
      <c r="F38" s="41"/>
      <c r="G38" s="41"/>
      <c r="H38" s="42"/>
      <c r="I38" s="41"/>
      <c r="J38" s="41"/>
      <c r="K38" s="41"/>
    </row>
    <row r="39" spans="1:11">
      <c r="A39" s="67">
        <v>2019</v>
      </c>
      <c r="B39" s="68">
        <v>247.02</v>
      </c>
      <c r="C39" s="68">
        <v>38.777000000000001</v>
      </c>
      <c r="D39" s="68">
        <f>+C39+B39</f>
        <v>285.79700000000003</v>
      </c>
      <c r="E39" s="42"/>
      <c r="F39" s="41"/>
      <c r="G39" s="41"/>
      <c r="H39" s="42"/>
      <c r="I39" s="41"/>
      <c r="J39" s="41"/>
      <c r="K39" s="41"/>
    </row>
    <row r="40" spans="1:11">
      <c r="A40" s="33"/>
      <c r="B40" s="31"/>
      <c r="C40" s="34"/>
      <c r="D40" s="30" t="s">
        <v>23</v>
      </c>
      <c r="G40" s="70"/>
    </row>
  </sheetData>
  <phoneticPr fontId="16" type="noConversion"/>
  <pageMargins left="0.62992125984251968" right="0.19685039370078741" top="0.47244094488188981" bottom="0.62992125984251968" header="0.31496062992125984" footer="0.31496062992125984"/>
  <pageSetup paperSize="9" orientation="portrait" r:id="rId1"/>
  <headerFooter>
    <oddFooter>&amp;L&amp;"Trebuchet MS,Grassetto"&amp;10Statistiche estere - PRODUZIONE MONDIALE
Automobile in cifre &amp;C&amp;"Trebuchet MS,Grassetto"&amp;9&amp;P/&amp;N&amp;R&amp;"Trebuchet MS,Grassetto"&amp;10ANFIA -  Studi e statistiche</oddFooter>
  </headerFooter>
  <colBreaks count="1" manualBreakCount="1">
    <brk id="4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Fogli di lavoro</vt:lpstr>
      </vt:variant>
      <vt:variant>
        <vt:i4>2</vt:i4>
      </vt:variant>
      <vt:variant>
        <vt:lpstr>Grafici</vt:lpstr>
      </vt:variant>
      <vt:variant>
        <vt:i4>1</vt:i4>
      </vt:variant>
      <vt:variant>
        <vt:lpstr>Intervalli denominati</vt:lpstr>
      </vt:variant>
      <vt:variant>
        <vt:i4>4</vt:i4>
      </vt:variant>
    </vt:vector>
  </HeadingPairs>
  <TitlesOfParts>
    <vt:vector size="7" baseType="lpstr">
      <vt:lpstr>12.Belgio</vt:lpstr>
      <vt:lpstr>Trend anni</vt:lpstr>
      <vt:lpstr>Grafico1</vt:lpstr>
      <vt:lpstr>'12.Belgio'!Area_stampa</vt:lpstr>
      <vt:lpstr>'Trend anni'!Area_stampa</vt:lpstr>
      <vt:lpstr>'12.Belgio'!Titoli_stampa</vt:lpstr>
      <vt:lpstr>'Trend anni'!Titoli_stampa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 arnault</dc:creator>
  <cp:lastModifiedBy>ANFIA </cp:lastModifiedBy>
  <cp:lastPrinted>2020-08-26T07:14:49Z</cp:lastPrinted>
  <dcterms:created xsi:type="dcterms:W3CDTF">2012-11-26T15:08:57Z</dcterms:created>
  <dcterms:modified xsi:type="dcterms:W3CDTF">2020-08-26T07:14:57Z</dcterms:modified>
</cp:coreProperties>
</file>